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MED\TRAN\Boissay\AER2020\Supply Chain Financing\"/>
    </mc:Choice>
  </mc:AlternateContent>
  <bookViews>
    <workbookView xWindow="0" yWindow="0" windowWidth="28800" windowHeight="11940" tabRatio="858" firstSheet="1" activeTab="1"/>
  </bookViews>
  <sheets>
    <sheet name="Readme" sheetId="21" r:id="rId1"/>
    <sheet name="Graph 1 - panels 1 and 2" sheetId="1" r:id="rId2"/>
    <sheet name="Graph 2" sheetId="15" r:id="rId3"/>
    <sheet name="Calculations for Graph 2" sheetId="24" r:id="rId4"/>
    <sheet name="Acronyms for Graph 2" sheetId="23" r:id="rId5"/>
    <sheet name="Graph 3 - Trade Finance" sheetId="25" r:id="rId6"/>
    <sheet name="FCI - subcategories breakdown" sheetId="17" r:id="rId7"/>
    <sheet name="ABD - export and gross GDP" sheetId="18" r:id="rId8"/>
    <sheet name="ICISA - volumes" sheetId="14" r:id="rId9"/>
    <sheet name="CMD - volumes" sheetId="10" r:id="rId10"/>
    <sheet name="CMD - maturity breakdown" sheetId="12" r:id="rId11"/>
  </sheets>
  <definedNames>
    <definedName name="_xlnm._FilterDatabase" localSheetId="1" hidden="1">'Graph 1 - panels 1 and 2'!$B$10:$J$10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3" i="1" l="1"/>
  <c r="S13" i="1" l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4" i="1"/>
  <c r="S35" i="1"/>
  <c r="J12" i="1"/>
  <c r="K12" i="1"/>
  <c r="L12" i="1"/>
  <c r="M12" i="1"/>
  <c r="J13" i="1"/>
  <c r="K13" i="1"/>
  <c r="L13" i="1"/>
  <c r="M13" i="1"/>
  <c r="J14" i="1"/>
  <c r="K14" i="1"/>
  <c r="L14" i="1"/>
  <c r="M14" i="1"/>
  <c r="J15" i="1"/>
  <c r="K15" i="1"/>
  <c r="L15" i="1"/>
  <c r="M15" i="1"/>
  <c r="J16" i="1"/>
  <c r="K16" i="1"/>
  <c r="L16" i="1"/>
  <c r="M16" i="1"/>
  <c r="J17" i="1"/>
  <c r="K17" i="1"/>
  <c r="L17" i="1"/>
  <c r="M17" i="1"/>
  <c r="J18" i="1"/>
  <c r="K18" i="1"/>
  <c r="L18" i="1"/>
  <c r="M18" i="1"/>
  <c r="J19" i="1"/>
  <c r="K19" i="1"/>
  <c r="L19" i="1"/>
  <c r="M19" i="1"/>
  <c r="J20" i="1"/>
  <c r="K20" i="1"/>
  <c r="L20" i="1"/>
  <c r="M20" i="1"/>
  <c r="J21" i="1"/>
  <c r="K21" i="1"/>
  <c r="L21" i="1"/>
  <c r="M21" i="1"/>
  <c r="J22" i="1"/>
  <c r="K22" i="1"/>
  <c r="L22" i="1"/>
  <c r="M22" i="1"/>
  <c r="J23" i="1"/>
  <c r="K23" i="1"/>
  <c r="L23" i="1"/>
  <c r="M23" i="1"/>
  <c r="J24" i="1"/>
  <c r="K24" i="1"/>
  <c r="L24" i="1"/>
  <c r="M24" i="1"/>
  <c r="J25" i="1"/>
  <c r="K25" i="1"/>
  <c r="L25" i="1"/>
  <c r="M25" i="1"/>
  <c r="J26" i="1"/>
  <c r="K26" i="1"/>
  <c r="L26" i="1"/>
  <c r="M26" i="1"/>
  <c r="J27" i="1"/>
  <c r="K27" i="1"/>
  <c r="L27" i="1"/>
  <c r="M27" i="1"/>
  <c r="J28" i="1"/>
  <c r="K28" i="1"/>
  <c r="L28" i="1"/>
  <c r="M28" i="1"/>
  <c r="J29" i="1"/>
  <c r="K29" i="1"/>
  <c r="L29" i="1"/>
  <c r="M29" i="1"/>
  <c r="J30" i="1"/>
  <c r="K30" i="1"/>
  <c r="L30" i="1"/>
  <c r="M30" i="1"/>
  <c r="J31" i="1"/>
  <c r="K31" i="1"/>
  <c r="L31" i="1"/>
  <c r="M31" i="1"/>
  <c r="U41" i="1"/>
  <c r="B31" i="17"/>
  <c r="D36" i="10" l="1"/>
  <c r="C36" i="10"/>
  <c r="H17" i="24" l="1"/>
  <c r="E24" i="24" l="1"/>
  <c r="E17" i="24"/>
  <c r="H15" i="24" l="1"/>
  <c r="E19" i="24"/>
  <c r="E30" i="24"/>
  <c r="E15" i="24"/>
  <c r="E31" i="24"/>
  <c r="E18" i="24"/>
  <c r="E20" i="24"/>
  <c r="E16" i="24"/>
  <c r="E21" i="24"/>
  <c r="E22" i="24"/>
  <c r="E32" i="24"/>
  <c r="H25" i="24"/>
  <c r="E23" i="24"/>
  <c r="E25" i="24"/>
  <c r="E26" i="24"/>
  <c r="E27" i="24"/>
  <c r="E28" i="24"/>
  <c r="E35" i="24"/>
  <c r="E36" i="24"/>
  <c r="H24" i="24"/>
  <c r="E34" i="24"/>
  <c r="H23" i="24"/>
  <c r="H13" i="24"/>
  <c r="E33" i="24"/>
  <c r="H22" i="24"/>
  <c r="H12" i="24"/>
  <c r="H33" i="24"/>
  <c r="E37" i="24"/>
  <c r="E38" i="24"/>
  <c r="E39" i="24"/>
  <c r="E40" i="24"/>
  <c r="E41" i="24"/>
  <c r="H26" i="24"/>
  <c r="U40" i="1"/>
  <c r="B32" i="14"/>
  <c r="C21" i="18"/>
  <c r="B21" i="18"/>
  <c r="C31" i="17"/>
  <c r="AA33" i="1"/>
  <c r="T35" i="1"/>
  <c r="K36" i="1"/>
  <c r="K60" i="1"/>
  <c r="K84" i="1"/>
  <c r="K108" i="1"/>
  <c r="K132" i="1"/>
  <c r="K156" i="1"/>
  <c r="K180" i="1"/>
  <c r="K204" i="1"/>
  <c r="K228" i="1"/>
  <c r="K252" i="1"/>
  <c r="K276" i="1"/>
  <c r="K300" i="1"/>
  <c r="K324" i="1"/>
  <c r="K348" i="1"/>
  <c r="V13" i="1"/>
  <c r="AE13" i="1" s="1"/>
  <c r="T13" i="1"/>
  <c r="J34" i="1"/>
  <c r="J58" i="1"/>
  <c r="J82" i="1"/>
  <c r="J106" i="1"/>
  <c r="J130" i="1"/>
  <c r="J154" i="1"/>
  <c r="J178" i="1"/>
  <c r="J202" i="1"/>
  <c r="J226" i="1"/>
  <c r="J250" i="1"/>
  <c r="J274" i="1"/>
  <c r="J298" i="1"/>
  <c r="J322" i="1"/>
  <c r="J346" i="1"/>
  <c r="J370" i="1"/>
  <c r="K34" i="1"/>
  <c r="K58" i="1"/>
  <c r="K82" i="1"/>
  <c r="K106" i="1"/>
  <c r="K130" i="1"/>
  <c r="K154" i="1"/>
  <c r="K178" i="1"/>
  <c r="K202" i="1"/>
  <c r="K226" i="1"/>
  <c r="K250" i="1"/>
  <c r="K274" i="1"/>
  <c r="K298" i="1"/>
  <c r="K322" i="1"/>
  <c r="K346" i="1"/>
  <c r="K370" i="1"/>
  <c r="V35" i="1"/>
  <c r="AE35" i="1"/>
  <c r="L34" i="1"/>
  <c r="L58" i="1"/>
  <c r="L82" i="1"/>
  <c r="L106" i="1"/>
  <c r="L130" i="1"/>
  <c r="L154" i="1"/>
  <c r="L178" i="1"/>
  <c r="L202" i="1"/>
  <c r="L226" i="1"/>
  <c r="L250" i="1"/>
  <c r="L274" i="1"/>
  <c r="L298" i="1"/>
  <c r="L322" i="1"/>
  <c r="L346" i="1"/>
  <c r="L370" i="1"/>
  <c r="W35" i="1"/>
  <c r="AF35" i="1"/>
  <c r="M34" i="1"/>
  <c r="M58" i="1"/>
  <c r="M82" i="1"/>
  <c r="M106" i="1"/>
  <c r="M130" i="1"/>
  <c r="M154" i="1"/>
  <c r="M178" i="1"/>
  <c r="M202" i="1"/>
  <c r="M226" i="1"/>
  <c r="M250" i="1"/>
  <c r="M274" i="1"/>
  <c r="M298" i="1"/>
  <c r="M322" i="1"/>
  <c r="M346" i="1"/>
  <c r="M370" i="1"/>
  <c r="X35" i="1"/>
  <c r="AG35" i="1"/>
  <c r="J33" i="1"/>
  <c r="J57" i="1"/>
  <c r="J81" i="1"/>
  <c r="J105" i="1"/>
  <c r="J129" i="1"/>
  <c r="J153" i="1"/>
  <c r="J177" i="1"/>
  <c r="J201" i="1"/>
  <c r="J225" i="1"/>
  <c r="J249" i="1"/>
  <c r="J273" i="1"/>
  <c r="J297" i="1"/>
  <c r="J321" i="1"/>
  <c r="J345" i="1"/>
  <c r="J369" i="1"/>
  <c r="L36" i="1"/>
  <c r="L60" i="1"/>
  <c r="L84" i="1"/>
  <c r="L108" i="1"/>
  <c r="L132" i="1"/>
  <c r="L156" i="1"/>
  <c r="L180" i="1"/>
  <c r="L204" i="1"/>
  <c r="L228" i="1"/>
  <c r="L252" i="1"/>
  <c r="L276" i="1"/>
  <c r="L300" i="1"/>
  <c r="L324" i="1"/>
  <c r="L348" i="1"/>
  <c r="W13" i="1"/>
  <c r="AF13" i="1"/>
  <c r="M36" i="1"/>
  <c r="M60" i="1"/>
  <c r="M84" i="1"/>
  <c r="M108" i="1"/>
  <c r="M132" i="1"/>
  <c r="M156" i="1"/>
  <c r="M180" i="1"/>
  <c r="M204" i="1"/>
  <c r="M228" i="1"/>
  <c r="M252" i="1"/>
  <c r="M276" i="1"/>
  <c r="M300" i="1"/>
  <c r="M324" i="1"/>
  <c r="M348" i="1"/>
  <c r="X13" i="1"/>
  <c r="AG13" i="1" s="1"/>
  <c r="K37" i="1"/>
  <c r="K61" i="1"/>
  <c r="K85" i="1"/>
  <c r="K109" i="1"/>
  <c r="K133" i="1"/>
  <c r="K157" i="1"/>
  <c r="K181" i="1"/>
  <c r="K205" i="1"/>
  <c r="K229" i="1"/>
  <c r="K253" i="1"/>
  <c r="K277" i="1"/>
  <c r="K301" i="1"/>
  <c r="K325" i="1"/>
  <c r="K349" i="1"/>
  <c r="V14" i="1"/>
  <c r="T14" i="1"/>
  <c r="AE14" i="1"/>
  <c r="L37" i="1"/>
  <c r="L61" i="1"/>
  <c r="L85" i="1"/>
  <c r="L109" i="1"/>
  <c r="L133" i="1"/>
  <c r="L157" i="1"/>
  <c r="L181" i="1"/>
  <c r="L205" i="1"/>
  <c r="L229" i="1"/>
  <c r="L253" i="1"/>
  <c r="L277" i="1"/>
  <c r="L301" i="1"/>
  <c r="L325" i="1"/>
  <c r="L349" i="1"/>
  <c r="W14" i="1"/>
  <c r="AF14" i="1"/>
  <c r="M37" i="1"/>
  <c r="M61" i="1"/>
  <c r="M85" i="1"/>
  <c r="M109" i="1"/>
  <c r="M133" i="1"/>
  <c r="M157" i="1"/>
  <c r="M181" i="1"/>
  <c r="M205" i="1"/>
  <c r="M229" i="1"/>
  <c r="M253" i="1"/>
  <c r="M277" i="1"/>
  <c r="M301" i="1"/>
  <c r="M325" i="1"/>
  <c r="M349" i="1"/>
  <c r="X14" i="1"/>
  <c r="AG14" i="1" s="1"/>
  <c r="K38" i="1"/>
  <c r="K62" i="1"/>
  <c r="K86" i="1"/>
  <c r="K110" i="1"/>
  <c r="K134" i="1"/>
  <c r="K158" i="1"/>
  <c r="K182" i="1"/>
  <c r="K206" i="1"/>
  <c r="K230" i="1"/>
  <c r="K254" i="1"/>
  <c r="K278" i="1"/>
  <c r="K302" i="1"/>
  <c r="K326" i="1"/>
  <c r="K350" i="1"/>
  <c r="V15" i="1"/>
  <c r="AE15" i="1" s="1"/>
  <c r="T15" i="1"/>
  <c r="L38" i="1"/>
  <c r="L62" i="1"/>
  <c r="L86" i="1"/>
  <c r="L110" i="1"/>
  <c r="L134" i="1"/>
  <c r="L158" i="1"/>
  <c r="L182" i="1"/>
  <c r="L206" i="1"/>
  <c r="L230" i="1"/>
  <c r="L254" i="1"/>
  <c r="L278" i="1"/>
  <c r="L302" i="1"/>
  <c r="L326" i="1"/>
  <c r="L350" i="1"/>
  <c r="W15" i="1"/>
  <c r="AF15" i="1" s="1"/>
  <c r="M38" i="1"/>
  <c r="M62" i="1"/>
  <c r="M86" i="1"/>
  <c r="M110" i="1"/>
  <c r="M134" i="1"/>
  <c r="M158" i="1"/>
  <c r="M182" i="1"/>
  <c r="M206" i="1"/>
  <c r="M230" i="1"/>
  <c r="M254" i="1"/>
  <c r="M278" i="1"/>
  <c r="M302" i="1"/>
  <c r="M326" i="1"/>
  <c r="M350" i="1"/>
  <c r="X15" i="1"/>
  <c r="AG15" i="1" s="1"/>
  <c r="K39" i="1"/>
  <c r="K63" i="1"/>
  <c r="K87" i="1"/>
  <c r="K111" i="1"/>
  <c r="K135" i="1"/>
  <c r="K159" i="1"/>
  <c r="K183" i="1"/>
  <c r="K207" i="1"/>
  <c r="K231" i="1"/>
  <c r="K255" i="1"/>
  <c r="K279" i="1"/>
  <c r="K303" i="1"/>
  <c r="K327" i="1"/>
  <c r="K351" i="1"/>
  <c r="V16" i="1"/>
  <c r="AE16" i="1" s="1"/>
  <c r="T16" i="1"/>
  <c r="L39" i="1"/>
  <c r="L63" i="1"/>
  <c r="L87" i="1"/>
  <c r="L111" i="1"/>
  <c r="L135" i="1"/>
  <c r="L159" i="1"/>
  <c r="L183" i="1"/>
  <c r="L207" i="1"/>
  <c r="L231" i="1"/>
  <c r="L255" i="1"/>
  <c r="L279" i="1"/>
  <c r="L303" i="1"/>
  <c r="L327" i="1"/>
  <c r="L351" i="1"/>
  <c r="W16" i="1"/>
  <c r="AF16" i="1"/>
  <c r="M39" i="1"/>
  <c r="M63" i="1"/>
  <c r="M87" i="1"/>
  <c r="M111" i="1"/>
  <c r="M135" i="1"/>
  <c r="M159" i="1"/>
  <c r="M183" i="1"/>
  <c r="M207" i="1"/>
  <c r="M231" i="1"/>
  <c r="M255" i="1"/>
  <c r="M279" i="1"/>
  <c r="M303" i="1"/>
  <c r="M327" i="1"/>
  <c r="M351" i="1"/>
  <c r="X16" i="1"/>
  <c r="AG16" i="1" s="1"/>
  <c r="K40" i="1"/>
  <c r="K64" i="1"/>
  <c r="K88" i="1"/>
  <c r="K112" i="1"/>
  <c r="K136" i="1"/>
  <c r="K160" i="1"/>
  <c r="K184" i="1"/>
  <c r="K208" i="1"/>
  <c r="K232" i="1"/>
  <c r="K256" i="1"/>
  <c r="K280" i="1"/>
  <c r="K304" i="1"/>
  <c r="K328" i="1"/>
  <c r="K352" i="1"/>
  <c r="V17" i="1"/>
  <c r="AE17" i="1" s="1"/>
  <c r="T17" i="1"/>
  <c r="L40" i="1"/>
  <c r="L64" i="1"/>
  <c r="L88" i="1"/>
  <c r="L112" i="1"/>
  <c r="L136" i="1"/>
  <c r="L160" i="1"/>
  <c r="L184" i="1"/>
  <c r="L208" i="1"/>
  <c r="L232" i="1"/>
  <c r="L256" i="1"/>
  <c r="L280" i="1"/>
  <c r="L304" i="1"/>
  <c r="L328" i="1"/>
  <c r="L352" i="1"/>
  <c r="W17" i="1"/>
  <c r="AF17" i="1" s="1"/>
  <c r="M40" i="1"/>
  <c r="M64" i="1"/>
  <c r="M88" i="1"/>
  <c r="M112" i="1"/>
  <c r="M136" i="1"/>
  <c r="M160" i="1"/>
  <c r="M184" i="1"/>
  <c r="M208" i="1"/>
  <c r="M232" i="1"/>
  <c r="M256" i="1"/>
  <c r="M280" i="1"/>
  <c r="M304" i="1"/>
  <c r="M328" i="1"/>
  <c r="M352" i="1"/>
  <c r="X17" i="1"/>
  <c r="AG17" i="1" s="1"/>
  <c r="K41" i="1"/>
  <c r="K65" i="1"/>
  <c r="K89" i="1"/>
  <c r="K113" i="1"/>
  <c r="K137" i="1"/>
  <c r="K161" i="1"/>
  <c r="K185" i="1"/>
  <c r="K209" i="1"/>
  <c r="K233" i="1"/>
  <c r="K257" i="1"/>
  <c r="K281" i="1"/>
  <c r="K305" i="1"/>
  <c r="K329" i="1"/>
  <c r="K353" i="1"/>
  <c r="V18" i="1"/>
  <c r="AE18" i="1" s="1"/>
  <c r="T18" i="1"/>
  <c r="L41" i="1"/>
  <c r="L65" i="1"/>
  <c r="L89" i="1"/>
  <c r="L113" i="1"/>
  <c r="L137" i="1"/>
  <c r="L161" i="1"/>
  <c r="L185" i="1"/>
  <c r="L209" i="1"/>
  <c r="L233" i="1"/>
  <c r="L257" i="1"/>
  <c r="L281" i="1"/>
  <c r="L305" i="1"/>
  <c r="L329" i="1"/>
  <c r="L353" i="1"/>
  <c r="W18" i="1"/>
  <c r="AF18" i="1" s="1"/>
  <c r="M41" i="1"/>
  <c r="M65" i="1"/>
  <c r="M89" i="1"/>
  <c r="M113" i="1"/>
  <c r="M137" i="1"/>
  <c r="M161" i="1"/>
  <c r="M185" i="1"/>
  <c r="M209" i="1"/>
  <c r="M233" i="1"/>
  <c r="M257" i="1"/>
  <c r="M281" i="1"/>
  <c r="M305" i="1"/>
  <c r="M329" i="1"/>
  <c r="M353" i="1"/>
  <c r="X18" i="1"/>
  <c r="AG18" i="1" s="1"/>
  <c r="K42" i="1"/>
  <c r="K66" i="1"/>
  <c r="K90" i="1"/>
  <c r="K114" i="1"/>
  <c r="K138" i="1"/>
  <c r="K162" i="1"/>
  <c r="K186" i="1"/>
  <c r="K210" i="1"/>
  <c r="K234" i="1"/>
  <c r="K258" i="1"/>
  <c r="K282" i="1"/>
  <c r="K306" i="1"/>
  <c r="K330" i="1"/>
  <c r="K354" i="1"/>
  <c r="V19" i="1"/>
  <c r="AE19" i="1" s="1"/>
  <c r="T19" i="1"/>
  <c r="L42" i="1"/>
  <c r="L66" i="1"/>
  <c r="L90" i="1"/>
  <c r="L114" i="1"/>
  <c r="L138" i="1"/>
  <c r="L162" i="1"/>
  <c r="L186" i="1"/>
  <c r="L210" i="1"/>
  <c r="L234" i="1"/>
  <c r="L258" i="1"/>
  <c r="L282" i="1"/>
  <c r="L306" i="1"/>
  <c r="L330" i="1"/>
  <c r="L354" i="1"/>
  <c r="W19" i="1"/>
  <c r="AF19" i="1" s="1"/>
  <c r="M42" i="1"/>
  <c r="M66" i="1"/>
  <c r="M90" i="1"/>
  <c r="M114" i="1"/>
  <c r="M138" i="1"/>
  <c r="M162" i="1"/>
  <c r="M186" i="1"/>
  <c r="M210" i="1"/>
  <c r="M234" i="1"/>
  <c r="M258" i="1"/>
  <c r="M282" i="1"/>
  <c r="M306" i="1"/>
  <c r="M330" i="1"/>
  <c r="M354" i="1"/>
  <c r="X19" i="1"/>
  <c r="AG19" i="1" s="1"/>
  <c r="K43" i="1"/>
  <c r="K67" i="1"/>
  <c r="K91" i="1"/>
  <c r="K115" i="1"/>
  <c r="K139" i="1"/>
  <c r="K163" i="1"/>
  <c r="K187" i="1"/>
  <c r="K211" i="1"/>
  <c r="K235" i="1"/>
  <c r="K259" i="1"/>
  <c r="K283" i="1"/>
  <c r="K307" i="1"/>
  <c r="K331" i="1"/>
  <c r="K355" i="1"/>
  <c r="V20" i="1"/>
  <c r="AE20" i="1" s="1"/>
  <c r="T20" i="1"/>
  <c r="L43" i="1"/>
  <c r="L67" i="1"/>
  <c r="L91" i="1"/>
  <c r="L115" i="1"/>
  <c r="L139" i="1"/>
  <c r="L163" i="1"/>
  <c r="L187" i="1"/>
  <c r="L211" i="1"/>
  <c r="L235" i="1"/>
  <c r="L259" i="1"/>
  <c r="L283" i="1"/>
  <c r="L307" i="1"/>
  <c r="L331" i="1"/>
  <c r="L355" i="1"/>
  <c r="W20" i="1"/>
  <c r="AF20" i="1" s="1"/>
  <c r="M43" i="1"/>
  <c r="M67" i="1"/>
  <c r="M91" i="1"/>
  <c r="M115" i="1"/>
  <c r="M139" i="1"/>
  <c r="M163" i="1"/>
  <c r="M187" i="1"/>
  <c r="M211" i="1"/>
  <c r="M235" i="1"/>
  <c r="M259" i="1"/>
  <c r="M283" i="1"/>
  <c r="M307" i="1"/>
  <c r="M331" i="1"/>
  <c r="M355" i="1"/>
  <c r="X20" i="1"/>
  <c r="AG20" i="1"/>
  <c r="K44" i="1"/>
  <c r="K68" i="1"/>
  <c r="K92" i="1"/>
  <c r="K116" i="1"/>
  <c r="K140" i="1"/>
  <c r="K164" i="1"/>
  <c r="K188" i="1"/>
  <c r="K212" i="1"/>
  <c r="K236" i="1"/>
  <c r="K260" i="1"/>
  <c r="K284" i="1"/>
  <c r="K308" i="1"/>
  <c r="K332" i="1"/>
  <c r="K356" i="1"/>
  <c r="V21" i="1"/>
  <c r="AE21" i="1" s="1"/>
  <c r="T21" i="1"/>
  <c r="L44" i="1"/>
  <c r="L68" i="1"/>
  <c r="L92" i="1"/>
  <c r="L116" i="1"/>
  <c r="L140" i="1"/>
  <c r="L164" i="1"/>
  <c r="L188" i="1"/>
  <c r="L212" i="1"/>
  <c r="L236" i="1"/>
  <c r="L260" i="1"/>
  <c r="L284" i="1"/>
  <c r="L308" i="1"/>
  <c r="L332" i="1"/>
  <c r="L356" i="1"/>
  <c r="W21" i="1"/>
  <c r="AF21" i="1" s="1"/>
  <c r="M44" i="1"/>
  <c r="M68" i="1"/>
  <c r="M92" i="1"/>
  <c r="M116" i="1"/>
  <c r="M140" i="1"/>
  <c r="M164" i="1"/>
  <c r="M188" i="1"/>
  <c r="M212" i="1"/>
  <c r="M236" i="1"/>
  <c r="M260" i="1"/>
  <c r="M284" i="1"/>
  <c r="M308" i="1"/>
  <c r="M332" i="1"/>
  <c r="M356" i="1"/>
  <c r="X21" i="1"/>
  <c r="AG21" i="1" s="1"/>
  <c r="K45" i="1"/>
  <c r="K69" i="1"/>
  <c r="K93" i="1"/>
  <c r="K117" i="1"/>
  <c r="K141" i="1"/>
  <c r="K165" i="1"/>
  <c r="K189" i="1"/>
  <c r="K213" i="1"/>
  <c r="K237" i="1"/>
  <c r="K261" i="1"/>
  <c r="K285" i="1"/>
  <c r="K309" i="1"/>
  <c r="K333" i="1"/>
  <c r="K357" i="1"/>
  <c r="V22" i="1"/>
  <c r="AE22" i="1" s="1"/>
  <c r="T22" i="1"/>
  <c r="L45" i="1"/>
  <c r="L69" i="1"/>
  <c r="L93" i="1"/>
  <c r="L117" i="1"/>
  <c r="L141" i="1"/>
  <c r="L165" i="1"/>
  <c r="L189" i="1"/>
  <c r="L213" i="1"/>
  <c r="L237" i="1"/>
  <c r="L261" i="1"/>
  <c r="L285" i="1"/>
  <c r="L309" i="1"/>
  <c r="L333" i="1"/>
  <c r="L357" i="1"/>
  <c r="W22" i="1"/>
  <c r="AF22" i="1" s="1"/>
  <c r="M45" i="1"/>
  <c r="M69" i="1"/>
  <c r="M93" i="1"/>
  <c r="M117" i="1"/>
  <c r="M141" i="1"/>
  <c r="M165" i="1"/>
  <c r="M189" i="1"/>
  <c r="M213" i="1"/>
  <c r="M237" i="1"/>
  <c r="M261" i="1"/>
  <c r="M285" i="1"/>
  <c r="M309" i="1"/>
  <c r="M333" i="1"/>
  <c r="M357" i="1"/>
  <c r="X22" i="1"/>
  <c r="AG22" i="1"/>
  <c r="K46" i="1"/>
  <c r="K70" i="1"/>
  <c r="K94" i="1"/>
  <c r="K118" i="1"/>
  <c r="K142" i="1"/>
  <c r="K166" i="1"/>
  <c r="K190" i="1"/>
  <c r="K214" i="1"/>
  <c r="K238" i="1"/>
  <c r="K262" i="1"/>
  <c r="K286" i="1"/>
  <c r="K310" i="1"/>
  <c r="K334" i="1"/>
  <c r="K358" i="1"/>
  <c r="V23" i="1"/>
  <c r="AE23" i="1" s="1"/>
  <c r="T23" i="1"/>
  <c r="L46" i="1"/>
  <c r="L70" i="1"/>
  <c r="L94" i="1"/>
  <c r="L118" i="1"/>
  <c r="L142" i="1"/>
  <c r="L166" i="1"/>
  <c r="L190" i="1"/>
  <c r="L214" i="1"/>
  <c r="L238" i="1"/>
  <c r="L262" i="1"/>
  <c r="L286" i="1"/>
  <c r="L310" i="1"/>
  <c r="L334" i="1"/>
  <c r="L358" i="1"/>
  <c r="W23" i="1"/>
  <c r="AF23" i="1" s="1"/>
  <c r="M46" i="1"/>
  <c r="M70" i="1"/>
  <c r="M94" i="1"/>
  <c r="M118" i="1"/>
  <c r="M142" i="1"/>
  <c r="M166" i="1"/>
  <c r="M190" i="1"/>
  <c r="M214" i="1"/>
  <c r="M238" i="1"/>
  <c r="M262" i="1"/>
  <c r="M286" i="1"/>
  <c r="M310" i="1"/>
  <c r="M334" i="1"/>
  <c r="M358" i="1"/>
  <c r="X23" i="1"/>
  <c r="AG23" i="1" s="1"/>
  <c r="K47" i="1"/>
  <c r="K71" i="1"/>
  <c r="K95" i="1"/>
  <c r="K119" i="1"/>
  <c r="K143" i="1"/>
  <c r="K167" i="1"/>
  <c r="K191" i="1"/>
  <c r="K215" i="1"/>
  <c r="K239" i="1"/>
  <c r="K263" i="1"/>
  <c r="K287" i="1"/>
  <c r="K311" i="1"/>
  <c r="K335" i="1"/>
  <c r="K359" i="1"/>
  <c r="V24" i="1"/>
  <c r="AE24" i="1" s="1"/>
  <c r="T24" i="1"/>
  <c r="L47" i="1"/>
  <c r="L71" i="1"/>
  <c r="L95" i="1"/>
  <c r="L119" i="1"/>
  <c r="L143" i="1"/>
  <c r="L167" i="1"/>
  <c r="L191" i="1"/>
  <c r="L215" i="1"/>
  <c r="L239" i="1"/>
  <c r="L263" i="1"/>
  <c r="L287" i="1"/>
  <c r="L311" i="1"/>
  <c r="L335" i="1"/>
  <c r="L359" i="1"/>
  <c r="W24" i="1"/>
  <c r="AF24" i="1" s="1"/>
  <c r="M47" i="1"/>
  <c r="M71" i="1"/>
  <c r="M95" i="1"/>
  <c r="M119" i="1"/>
  <c r="M143" i="1"/>
  <c r="M167" i="1"/>
  <c r="M191" i="1"/>
  <c r="M215" i="1"/>
  <c r="M239" i="1"/>
  <c r="M263" i="1"/>
  <c r="M287" i="1"/>
  <c r="M311" i="1"/>
  <c r="M335" i="1"/>
  <c r="M359" i="1"/>
  <c r="X24" i="1"/>
  <c r="AG24" i="1"/>
  <c r="K48" i="1"/>
  <c r="K72" i="1"/>
  <c r="K96" i="1"/>
  <c r="K120" i="1"/>
  <c r="K144" i="1"/>
  <c r="K168" i="1"/>
  <c r="K192" i="1"/>
  <c r="K216" i="1"/>
  <c r="K240" i="1"/>
  <c r="K264" i="1"/>
  <c r="K288" i="1"/>
  <c r="K312" i="1"/>
  <c r="K336" i="1"/>
  <c r="K360" i="1"/>
  <c r="V25" i="1"/>
  <c r="AE25" i="1" s="1"/>
  <c r="T25" i="1"/>
  <c r="L48" i="1"/>
  <c r="L72" i="1"/>
  <c r="L96" i="1"/>
  <c r="L120" i="1"/>
  <c r="L144" i="1"/>
  <c r="L168" i="1"/>
  <c r="L192" i="1"/>
  <c r="L216" i="1"/>
  <c r="L240" i="1"/>
  <c r="L264" i="1"/>
  <c r="L288" i="1"/>
  <c r="L312" i="1"/>
  <c r="L336" i="1"/>
  <c r="L360" i="1"/>
  <c r="W25" i="1"/>
  <c r="AF25" i="1" s="1"/>
  <c r="M48" i="1"/>
  <c r="M72" i="1"/>
  <c r="M96" i="1"/>
  <c r="M120" i="1"/>
  <c r="M144" i="1"/>
  <c r="M168" i="1"/>
  <c r="M192" i="1"/>
  <c r="M216" i="1"/>
  <c r="M240" i="1"/>
  <c r="M264" i="1"/>
  <c r="M288" i="1"/>
  <c r="M312" i="1"/>
  <c r="M336" i="1"/>
  <c r="M360" i="1"/>
  <c r="X25" i="1"/>
  <c r="AG25" i="1" s="1"/>
  <c r="K49" i="1"/>
  <c r="K73" i="1"/>
  <c r="K97" i="1"/>
  <c r="K121" i="1"/>
  <c r="K145" i="1"/>
  <c r="K169" i="1"/>
  <c r="K193" i="1"/>
  <c r="K217" i="1"/>
  <c r="K241" i="1"/>
  <c r="K265" i="1"/>
  <c r="K289" i="1"/>
  <c r="K313" i="1"/>
  <c r="K337" i="1"/>
  <c r="K361" i="1"/>
  <c r="V26" i="1"/>
  <c r="AE26" i="1" s="1"/>
  <c r="T26" i="1"/>
  <c r="L49" i="1"/>
  <c r="L73" i="1"/>
  <c r="L97" i="1"/>
  <c r="L121" i="1"/>
  <c r="L145" i="1"/>
  <c r="L169" i="1"/>
  <c r="L193" i="1"/>
  <c r="L217" i="1"/>
  <c r="L241" i="1"/>
  <c r="L265" i="1"/>
  <c r="L289" i="1"/>
  <c r="L313" i="1"/>
  <c r="L337" i="1"/>
  <c r="L361" i="1"/>
  <c r="W26" i="1"/>
  <c r="AF26" i="1" s="1"/>
  <c r="M49" i="1"/>
  <c r="M73" i="1"/>
  <c r="M97" i="1"/>
  <c r="M121" i="1"/>
  <c r="M145" i="1"/>
  <c r="M169" i="1"/>
  <c r="M193" i="1"/>
  <c r="M217" i="1"/>
  <c r="M241" i="1"/>
  <c r="M265" i="1"/>
  <c r="M289" i="1"/>
  <c r="M313" i="1"/>
  <c r="M337" i="1"/>
  <c r="M361" i="1"/>
  <c r="X26" i="1"/>
  <c r="AG26" i="1" s="1"/>
  <c r="K50" i="1"/>
  <c r="K74" i="1"/>
  <c r="K98" i="1"/>
  <c r="K122" i="1"/>
  <c r="K146" i="1"/>
  <c r="K170" i="1"/>
  <c r="K194" i="1"/>
  <c r="K218" i="1"/>
  <c r="K242" i="1"/>
  <c r="K266" i="1"/>
  <c r="K290" i="1"/>
  <c r="K314" i="1"/>
  <c r="K338" i="1"/>
  <c r="K362" i="1"/>
  <c r="V27" i="1"/>
  <c r="AE27" i="1" s="1"/>
  <c r="T27" i="1"/>
  <c r="L50" i="1"/>
  <c r="L74" i="1"/>
  <c r="L98" i="1"/>
  <c r="L122" i="1"/>
  <c r="L146" i="1"/>
  <c r="L170" i="1"/>
  <c r="L194" i="1"/>
  <c r="L218" i="1"/>
  <c r="L242" i="1"/>
  <c r="L266" i="1"/>
  <c r="L290" i="1"/>
  <c r="L314" i="1"/>
  <c r="L338" i="1"/>
  <c r="L362" i="1"/>
  <c r="W27" i="1"/>
  <c r="AF27" i="1" s="1"/>
  <c r="M50" i="1"/>
  <c r="M74" i="1"/>
  <c r="M98" i="1"/>
  <c r="M122" i="1"/>
  <c r="M146" i="1"/>
  <c r="M170" i="1"/>
  <c r="M194" i="1"/>
  <c r="M218" i="1"/>
  <c r="M242" i="1"/>
  <c r="M266" i="1"/>
  <c r="M290" i="1"/>
  <c r="M314" i="1"/>
  <c r="M338" i="1"/>
  <c r="M362" i="1"/>
  <c r="X27" i="1"/>
  <c r="AG27" i="1" s="1"/>
  <c r="K51" i="1"/>
  <c r="K75" i="1"/>
  <c r="K99" i="1"/>
  <c r="K123" i="1"/>
  <c r="K147" i="1"/>
  <c r="K171" i="1"/>
  <c r="K195" i="1"/>
  <c r="K219" i="1"/>
  <c r="K243" i="1"/>
  <c r="K267" i="1"/>
  <c r="K291" i="1"/>
  <c r="K315" i="1"/>
  <c r="K339" i="1"/>
  <c r="K363" i="1"/>
  <c r="V28" i="1"/>
  <c r="AE28" i="1" s="1"/>
  <c r="T28" i="1"/>
  <c r="L51" i="1"/>
  <c r="L75" i="1"/>
  <c r="L99" i="1"/>
  <c r="L123" i="1"/>
  <c r="L147" i="1"/>
  <c r="L171" i="1"/>
  <c r="L195" i="1"/>
  <c r="L219" i="1"/>
  <c r="L243" i="1"/>
  <c r="L267" i="1"/>
  <c r="L291" i="1"/>
  <c r="L315" i="1"/>
  <c r="L339" i="1"/>
  <c r="L363" i="1"/>
  <c r="W28" i="1"/>
  <c r="AF28" i="1" s="1"/>
  <c r="M51" i="1"/>
  <c r="M75" i="1"/>
  <c r="M99" i="1"/>
  <c r="M123" i="1"/>
  <c r="M147" i="1"/>
  <c r="M171" i="1"/>
  <c r="M195" i="1"/>
  <c r="M219" i="1"/>
  <c r="M243" i="1"/>
  <c r="M267" i="1"/>
  <c r="M291" i="1"/>
  <c r="M315" i="1"/>
  <c r="M339" i="1"/>
  <c r="M363" i="1"/>
  <c r="X28" i="1"/>
  <c r="AG28" i="1" s="1"/>
  <c r="K52" i="1"/>
  <c r="K76" i="1"/>
  <c r="K100" i="1"/>
  <c r="K124" i="1"/>
  <c r="K148" i="1"/>
  <c r="K172" i="1"/>
  <c r="K196" i="1"/>
  <c r="K220" i="1"/>
  <c r="K244" i="1"/>
  <c r="K268" i="1"/>
  <c r="K292" i="1"/>
  <c r="K316" i="1"/>
  <c r="K340" i="1"/>
  <c r="K364" i="1"/>
  <c r="V29" i="1"/>
  <c r="AE29" i="1" s="1"/>
  <c r="T29" i="1"/>
  <c r="L52" i="1"/>
  <c r="L76" i="1"/>
  <c r="L100" i="1"/>
  <c r="L124" i="1"/>
  <c r="L148" i="1"/>
  <c r="L172" i="1"/>
  <c r="L196" i="1"/>
  <c r="L220" i="1"/>
  <c r="L244" i="1"/>
  <c r="L268" i="1"/>
  <c r="L292" i="1"/>
  <c r="L316" i="1"/>
  <c r="L340" i="1"/>
  <c r="L364" i="1"/>
  <c r="W29" i="1"/>
  <c r="AF29" i="1" s="1"/>
  <c r="M52" i="1"/>
  <c r="M76" i="1"/>
  <c r="M100" i="1"/>
  <c r="M124" i="1"/>
  <c r="M148" i="1"/>
  <c r="M172" i="1"/>
  <c r="M196" i="1"/>
  <c r="M220" i="1"/>
  <c r="M244" i="1"/>
  <c r="M268" i="1"/>
  <c r="M292" i="1"/>
  <c r="M316" i="1"/>
  <c r="M340" i="1"/>
  <c r="M364" i="1"/>
  <c r="X29" i="1"/>
  <c r="AG29" i="1"/>
  <c r="K53" i="1"/>
  <c r="K77" i="1"/>
  <c r="K101" i="1"/>
  <c r="K125" i="1"/>
  <c r="K149" i="1"/>
  <c r="K173" i="1"/>
  <c r="K197" i="1"/>
  <c r="K221" i="1"/>
  <c r="K245" i="1"/>
  <c r="K269" i="1"/>
  <c r="K293" i="1"/>
  <c r="K317" i="1"/>
  <c r="K341" i="1"/>
  <c r="K365" i="1"/>
  <c r="V30" i="1"/>
  <c r="AE30" i="1" s="1"/>
  <c r="T30" i="1"/>
  <c r="L53" i="1"/>
  <c r="L77" i="1"/>
  <c r="L101" i="1"/>
  <c r="L125" i="1"/>
  <c r="L149" i="1"/>
  <c r="L173" i="1"/>
  <c r="L197" i="1"/>
  <c r="L221" i="1"/>
  <c r="L245" i="1"/>
  <c r="L269" i="1"/>
  <c r="L293" i="1"/>
  <c r="L317" i="1"/>
  <c r="L341" i="1"/>
  <c r="L365" i="1"/>
  <c r="W30" i="1"/>
  <c r="AF30" i="1" s="1"/>
  <c r="M53" i="1"/>
  <c r="M77" i="1"/>
  <c r="M101" i="1"/>
  <c r="M125" i="1"/>
  <c r="M149" i="1"/>
  <c r="M173" i="1"/>
  <c r="M197" i="1"/>
  <c r="M221" i="1"/>
  <c r="M245" i="1"/>
  <c r="M269" i="1"/>
  <c r="M293" i="1"/>
  <c r="M317" i="1"/>
  <c r="M341" i="1"/>
  <c r="M365" i="1"/>
  <c r="X30" i="1"/>
  <c r="AG30" i="1" s="1"/>
  <c r="K54" i="1"/>
  <c r="K78" i="1"/>
  <c r="K102" i="1"/>
  <c r="K126" i="1"/>
  <c r="K150" i="1"/>
  <c r="K174" i="1"/>
  <c r="K198" i="1"/>
  <c r="K222" i="1"/>
  <c r="K246" i="1"/>
  <c r="K270" i="1"/>
  <c r="K294" i="1"/>
  <c r="K318" i="1"/>
  <c r="K342" i="1"/>
  <c r="K366" i="1"/>
  <c r="V31" i="1"/>
  <c r="AE31" i="1" s="1"/>
  <c r="T31" i="1"/>
  <c r="L54" i="1"/>
  <c r="L78" i="1"/>
  <c r="L102" i="1"/>
  <c r="L126" i="1"/>
  <c r="L150" i="1"/>
  <c r="L174" i="1"/>
  <c r="L198" i="1"/>
  <c r="L222" i="1"/>
  <c r="L246" i="1"/>
  <c r="L270" i="1"/>
  <c r="L294" i="1"/>
  <c r="L318" i="1"/>
  <c r="L342" i="1"/>
  <c r="L366" i="1"/>
  <c r="W31" i="1"/>
  <c r="AF31" i="1" s="1"/>
  <c r="M54" i="1"/>
  <c r="M78" i="1"/>
  <c r="M102" i="1"/>
  <c r="M126" i="1"/>
  <c r="M150" i="1"/>
  <c r="M174" i="1"/>
  <c r="M198" i="1"/>
  <c r="M222" i="1"/>
  <c r="M246" i="1"/>
  <c r="M270" i="1"/>
  <c r="M294" i="1"/>
  <c r="M318" i="1"/>
  <c r="M342" i="1"/>
  <c r="M366" i="1"/>
  <c r="X31" i="1"/>
  <c r="AG31" i="1" s="1"/>
  <c r="K55" i="1"/>
  <c r="K79" i="1"/>
  <c r="K103" i="1"/>
  <c r="K127" i="1"/>
  <c r="K151" i="1"/>
  <c r="K175" i="1"/>
  <c r="K199" i="1"/>
  <c r="K223" i="1"/>
  <c r="K247" i="1"/>
  <c r="K271" i="1"/>
  <c r="K295" i="1"/>
  <c r="K319" i="1"/>
  <c r="K343" i="1"/>
  <c r="K367" i="1"/>
  <c r="V32" i="1"/>
  <c r="AE32" i="1" s="1"/>
  <c r="T32" i="1"/>
  <c r="L55" i="1"/>
  <c r="L79" i="1"/>
  <c r="L103" i="1"/>
  <c r="L127" i="1"/>
  <c r="L151" i="1"/>
  <c r="L175" i="1"/>
  <c r="L199" i="1"/>
  <c r="L223" i="1"/>
  <c r="L247" i="1"/>
  <c r="L271" i="1"/>
  <c r="L295" i="1"/>
  <c r="L319" i="1"/>
  <c r="L343" i="1"/>
  <c r="L367" i="1"/>
  <c r="W32" i="1"/>
  <c r="AF32" i="1" s="1"/>
  <c r="M55" i="1"/>
  <c r="M79" i="1"/>
  <c r="M103" i="1"/>
  <c r="M127" i="1"/>
  <c r="M151" i="1"/>
  <c r="M175" i="1"/>
  <c r="M199" i="1"/>
  <c r="M223" i="1"/>
  <c r="M247" i="1"/>
  <c r="M271" i="1"/>
  <c r="M295" i="1"/>
  <c r="M319" i="1"/>
  <c r="M343" i="1"/>
  <c r="M367" i="1"/>
  <c r="X32" i="1"/>
  <c r="AG32" i="1" s="1"/>
  <c r="K32" i="1"/>
  <c r="K56" i="1"/>
  <c r="K80" i="1"/>
  <c r="K104" i="1"/>
  <c r="K128" i="1"/>
  <c r="K152" i="1"/>
  <c r="K176" i="1"/>
  <c r="K200" i="1"/>
  <c r="K224" i="1"/>
  <c r="K248" i="1"/>
  <c r="K272" i="1"/>
  <c r="K296" i="1"/>
  <c r="K320" i="1"/>
  <c r="K344" i="1"/>
  <c r="K368" i="1"/>
  <c r="V33" i="1"/>
  <c r="T33" i="1"/>
  <c r="AE33" i="1"/>
  <c r="L32" i="1"/>
  <c r="L56" i="1"/>
  <c r="L80" i="1"/>
  <c r="L104" i="1"/>
  <c r="L128" i="1"/>
  <c r="L152" i="1"/>
  <c r="L176" i="1"/>
  <c r="L200" i="1"/>
  <c r="L224" i="1"/>
  <c r="L248" i="1"/>
  <c r="L272" i="1"/>
  <c r="L296" i="1"/>
  <c r="L320" i="1"/>
  <c r="L344" i="1"/>
  <c r="L368" i="1"/>
  <c r="W33" i="1"/>
  <c r="AF33" i="1"/>
  <c r="M32" i="1"/>
  <c r="M56" i="1"/>
  <c r="M80" i="1"/>
  <c r="M104" i="1"/>
  <c r="M128" i="1"/>
  <c r="M152" i="1"/>
  <c r="M176" i="1"/>
  <c r="M200" i="1"/>
  <c r="M224" i="1"/>
  <c r="M248" i="1"/>
  <c r="M272" i="1"/>
  <c r="M296" i="1"/>
  <c r="M320" i="1"/>
  <c r="M344" i="1"/>
  <c r="M368" i="1"/>
  <c r="X33" i="1"/>
  <c r="AG33" i="1"/>
  <c r="K33" i="1"/>
  <c r="K57" i="1"/>
  <c r="K81" i="1"/>
  <c r="K105" i="1"/>
  <c r="K129" i="1"/>
  <c r="K153" i="1"/>
  <c r="K177" i="1"/>
  <c r="K201" i="1"/>
  <c r="K225" i="1"/>
  <c r="K249" i="1"/>
  <c r="K273" i="1"/>
  <c r="K297" i="1"/>
  <c r="K321" i="1"/>
  <c r="K345" i="1"/>
  <c r="K369" i="1"/>
  <c r="V34" i="1"/>
  <c r="T34" i="1"/>
  <c r="AE34" i="1"/>
  <c r="L33" i="1"/>
  <c r="L57" i="1"/>
  <c r="L81" i="1"/>
  <c r="L105" i="1"/>
  <c r="L129" i="1"/>
  <c r="L153" i="1"/>
  <c r="L177" i="1"/>
  <c r="L201" i="1"/>
  <c r="L225" i="1"/>
  <c r="L249" i="1"/>
  <c r="L273" i="1"/>
  <c r="L297" i="1"/>
  <c r="L321" i="1"/>
  <c r="L345" i="1"/>
  <c r="L369" i="1"/>
  <c r="W34" i="1"/>
  <c r="AF34" i="1"/>
  <c r="M33" i="1"/>
  <c r="M57" i="1"/>
  <c r="M81" i="1"/>
  <c r="M105" i="1"/>
  <c r="M129" i="1"/>
  <c r="M153" i="1"/>
  <c r="M177" i="1"/>
  <c r="M201" i="1"/>
  <c r="M225" i="1"/>
  <c r="M249" i="1"/>
  <c r="M273" i="1"/>
  <c r="M297" i="1"/>
  <c r="M321" i="1"/>
  <c r="M345" i="1"/>
  <c r="M369" i="1"/>
  <c r="X34" i="1"/>
  <c r="AG34" i="1"/>
  <c r="J37" i="1"/>
  <c r="J61" i="1"/>
  <c r="J85" i="1"/>
  <c r="J109" i="1"/>
  <c r="J133" i="1"/>
  <c r="J157" i="1"/>
  <c r="J181" i="1"/>
  <c r="J205" i="1"/>
  <c r="J229" i="1"/>
  <c r="J253" i="1"/>
  <c r="J277" i="1"/>
  <c r="J301" i="1"/>
  <c r="J325" i="1"/>
  <c r="J349" i="1"/>
  <c r="J38" i="1"/>
  <c r="J62" i="1"/>
  <c r="J86" i="1"/>
  <c r="J110" i="1"/>
  <c r="J134" i="1"/>
  <c r="J158" i="1"/>
  <c r="J182" i="1"/>
  <c r="J206" i="1"/>
  <c r="J230" i="1"/>
  <c r="J254" i="1"/>
  <c r="J278" i="1"/>
  <c r="J302" i="1"/>
  <c r="J326" i="1"/>
  <c r="J350" i="1"/>
  <c r="J39" i="1"/>
  <c r="J63" i="1"/>
  <c r="J87" i="1"/>
  <c r="J111" i="1"/>
  <c r="J135" i="1"/>
  <c r="J159" i="1"/>
  <c r="J183" i="1"/>
  <c r="J207" i="1"/>
  <c r="J231" i="1"/>
  <c r="J255" i="1"/>
  <c r="J279" i="1"/>
  <c r="J303" i="1"/>
  <c r="J327" i="1"/>
  <c r="J351" i="1"/>
  <c r="U16" i="1"/>
  <c r="AD16" i="1" s="1"/>
  <c r="J40" i="1"/>
  <c r="J64" i="1"/>
  <c r="J88" i="1"/>
  <c r="J112" i="1"/>
  <c r="J136" i="1"/>
  <c r="J160" i="1"/>
  <c r="J184" i="1"/>
  <c r="J208" i="1"/>
  <c r="J232" i="1"/>
  <c r="J256" i="1"/>
  <c r="J280" i="1"/>
  <c r="J304" i="1"/>
  <c r="J328" i="1"/>
  <c r="J352" i="1"/>
  <c r="J41" i="1"/>
  <c r="J65" i="1"/>
  <c r="J89" i="1"/>
  <c r="J113" i="1"/>
  <c r="J137" i="1"/>
  <c r="J161" i="1"/>
  <c r="J185" i="1"/>
  <c r="J209" i="1"/>
  <c r="J233" i="1"/>
  <c r="J257" i="1"/>
  <c r="J281" i="1"/>
  <c r="J305" i="1"/>
  <c r="J329" i="1"/>
  <c r="J353" i="1"/>
  <c r="J42" i="1"/>
  <c r="J66" i="1"/>
  <c r="J90" i="1"/>
  <c r="J114" i="1"/>
  <c r="J138" i="1"/>
  <c r="J162" i="1"/>
  <c r="J186" i="1"/>
  <c r="J210" i="1"/>
  <c r="J234" i="1"/>
  <c r="J258" i="1"/>
  <c r="J282" i="1"/>
  <c r="J306" i="1"/>
  <c r="J330" i="1"/>
  <c r="J354" i="1"/>
  <c r="J43" i="1"/>
  <c r="J67" i="1"/>
  <c r="J91" i="1"/>
  <c r="J115" i="1"/>
  <c r="J139" i="1"/>
  <c r="J163" i="1"/>
  <c r="J187" i="1"/>
  <c r="J211" i="1"/>
  <c r="J235" i="1"/>
  <c r="J259" i="1"/>
  <c r="J283" i="1"/>
  <c r="J307" i="1"/>
  <c r="J331" i="1"/>
  <c r="J355" i="1"/>
  <c r="J44" i="1"/>
  <c r="J68" i="1"/>
  <c r="J92" i="1"/>
  <c r="J116" i="1"/>
  <c r="J140" i="1"/>
  <c r="J164" i="1"/>
  <c r="J188" i="1"/>
  <c r="J212" i="1"/>
  <c r="J236" i="1"/>
  <c r="J260" i="1"/>
  <c r="J284" i="1"/>
  <c r="J308" i="1"/>
  <c r="J332" i="1"/>
  <c r="J356" i="1"/>
  <c r="J45" i="1"/>
  <c r="J69" i="1"/>
  <c r="J93" i="1"/>
  <c r="J117" i="1"/>
  <c r="J141" i="1"/>
  <c r="J165" i="1"/>
  <c r="J189" i="1"/>
  <c r="J213" i="1"/>
  <c r="J237" i="1"/>
  <c r="J261" i="1"/>
  <c r="J285" i="1"/>
  <c r="J309" i="1"/>
  <c r="J333" i="1"/>
  <c r="J357" i="1"/>
  <c r="J46" i="1"/>
  <c r="J70" i="1"/>
  <c r="J94" i="1"/>
  <c r="J118" i="1"/>
  <c r="J142" i="1"/>
  <c r="J166" i="1"/>
  <c r="J190" i="1"/>
  <c r="J214" i="1"/>
  <c r="J238" i="1"/>
  <c r="J262" i="1"/>
  <c r="J286" i="1"/>
  <c r="J310" i="1"/>
  <c r="J334" i="1"/>
  <c r="J358" i="1"/>
  <c r="J47" i="1"/>
  <c r="J71" i="1"/>
  <c r="J95" i="1"/>
  <c r="J119" i="1"/>
  <c r="J143" i="1"/>
  <c r="J167" i="1"/>
  <c r="J191" i="1"/>
  <c r="J215" i="1"/>
  <c r="J239" i="1"/>
  <c r="J263" i="1"/>
  <c r="J287" i="1"/>
  <c r="J311" i="1"/>
  <c r="J335" i="1"/>
  <c r="J359" i="1"/>
  <c r="J48" i="1"/>
  <c r="J72" i="1"/>
  <c r="J96" i="1"/>
  <c r="J120" i="1"/>
  <c r="J144" i="1"/>
  <c r="J168" i="1"/>
  <c r="J192" i="1"/>
  <c r="J216" i="1"/>
  <c r="J240" i="1"/>
  <c r="J264" i="1"/>
  <c r="J288" i="1"/>
  <c r="J312" i="1"/>
  <c r="J336" i="1"/>
  <c r="J360" i="1"/>
  <c r="J49" i="1"/>
  <c r="J73" i="1"/>
  <c r="J97" i="1"/>
  <c r="J121" i="1"/>
  <c r="J145" i="1"/>
  <c r="J169" i="1"/>
  <c r="J193" i="1"/>
  <c r="J217" i="1"/>
  <c r="J241" i="1"/>
  <c r="J265" i="1"/>
  <c r="J289" i="1"/>
  <c r="J313" i="1"/>
  <c r="J337" i="1"/>
  <c r="J361" i="1"/>
  <c r="J50" i="1"/>
  <c r="J74" i="1"/>
  <c r="J98" i="1"/>
  <c r="J122" i="1"/>
  <c r="J146" i="1"/>
  <c r="J170" i="1"/>
  <c r="J194" i="1"/>
  <c r="J218" i="1"/>
  <c r="J242" i="1"/>
  <c r="J266" i="1"/>
  <c r="J290" i="1"/>
  <c r="J314" i="1"/>
  <c r="J338" i="1"/>
  <c r="J362" i="1"/>
  <c r="J51" i="1"/>
  <c r="J75" i="1"/>
  <c r="J99" i="1"/>
  <c r="J123" i="1"/>
  <c r="J147" i="1"/>
  <c r="J171" i="1"/>
  <c r="J195" i="1"/>
  <c r="J219" i="1"/>
  <c r="J243" i="1"/>
  <c r="J267" i="1"/>
  <c r="J291" i="1"/>
  <c r="J315" i="1"/>
  <c r="J339" i="1"/>
  <c r="J363" i="1"/>
  <c r="J52" i="1"/>
  <c r="J76" i="1"/>
  <c r="J100" i="1"/>
  <c r="J124" i="1"/>
  <c r="J148" i="1"/>
  <c r="J172" i="1"/>
  <c r="J196" i="1"/>
  <c r="J220" i="1"/>
  <c r="J244" i="1"/>
  <c r="J268" i="1"/>
  <c r="J292" i="1"/>
  <c r="J316" i="1"/>
  <c r="J340" i="1"/>
  <c r="J364" i="1"/>
  <c r="J53" i="1"/>
  <c r="J77" i="1"/>
  <c r="J101" i="1"/>
  <c r="J125" i="1"/>
  <c r="J149" i="1"/>
  <c r="J173" i="1"/>
  <c r="J197" i="1"/>
  <c r="J221" i="1"/>
  <c r="J245" i="1"/>
  <c r="J269" i="1"/>
  <c r="J293" i="1"/>
  <c r="J317" i="1"/>
  <c r="J341" i="1"/>
  <c r="J365" i="1"/>
  <c r="J54" i="1"/>
  <c r="J78" i="1"/>
  <c r="J102" i="1"/>
  <c r="J126" i="1"/>
  <c r="J150" i="1"/>
  <c r="J174" i="1"/>
  <c r="J198" i="1"/>
  <c r="J222" i="1"/>
  <c r="J246" i="1"/>
  <c r="J270" i="1"/>
  <c r="J294" i="1"/>
  <c r="J318" i="1"/>
  <c r="J342" i="1"/>
  <c r="J366" i="1"/>
  <c r="J55" i="1"/>
  <c r="J79" i="1"/>
  <c r="J103" i="1"/>
  <c r="J127" i="1"/>
  <c r="J151" i="1"/>
  <c r="J175" i="1"/>
  <c r="J199" i="1"/>
  <c r="J223" i="1"/>
  <c r="J247" i="1"/>
  <c r="J271" i="1"/>
  <c r="J295" i="1"/>
  <c r="J319" i="1"/>
  <c r="J343" i="1"/>
  <c r="J367" i="1"/>
  <c r="J32" i="1"/>
  <c r="J56" i="1"/>
  <c r="J80" i="1"/>
  <c r="J104" i="1"/>
  <c r="J128" i="1"/>
  <c r="J152" i="1"/>
  <c r="J176" i="1"/>
  <c r="J200" i="1"/>
  <c r="J224" i="1"/>
  <c r="J248" i="1"/>
  <c r="J272" i="1"/>
  <c r="J296" i="1"/>
  <c r="J320" i="1"/>
  <c r="J344" i="1"/>
  <c r="J368" i="1"/>
  <c r="U33" i="1"/>
  <c r="AD33" i="1" s="1"/>
  <c r="J36" i="1"/>
  <c r="J60" i="1"/>
  <c r="J84" i="1"/>
  <c r="J108" i="1"/>
  <c r="J132" i="1"/>
  <c r="J156" i="1"/>
  <c r="J180" i="1"/>
  <c r="J204" i="1"/>
  <c r="J228" i="1"/>
  <c r="J252" i="1"/>
  <c r="J276" i="1"/>
  <c r="J300" i="1"/>
  <c r="J324" i="1"/>
  <c r="J348" i="1"/>
  <c r="L11" i="1"/>
  <c r="L35" i="1"/>
  <c r="L59" i="1"/>
  <c r="L83" i="1"/>
  <c r="L107" i="1"/>
  <c r="L131" i="1"/>
  <c r="L155" i="1"/>
  <c r="L179" i="1"/>
  <c r="L203" i="1"/>
  <c r="L227" i="1"/>
  <c r="L251" i="1"/>
  <c r="L275" i="1"/>
  <c r="L299" i="1"/>
  <c r="L323" i="1"/>
  <c r="L347" i="1"/>
  <c r="W12" i="1"/>
  <c r="M11" i="1"/>
  <c r="M35" i="1"/>
  <c r="M59" i="1"/>
  <c r="M83" i="1"/>
  <c r="M107" i="1"/>
  <c r="M131" i="1"/>
  <c r="M155" i="1"/>
  <c r="M179" i="1"/>
  <c r="M203" i="1"/>
  <c r="M227" i="1"/>
  <c r="M251" i="1"/>
  <c r="M275" i="1"/>
  <c r="M299" i="1"/>
  <c r="M323" i="1"/>
  <c r="M347" i="1"/>
  <c r="X12" i="1"/>
  <c r="K11" i="1"/>
  <c r="K35" i="1"/>
  <c r="K59" i="1"/>
  <c r="K83" i="1"/>
  <c r="K107" i="1"/>
  <c r="K131" i="1"/>
  <c r="K155" i="1"/>
  <c r="K179" i="1"/>
  <c r="K203" i="1"/>
  <c r="K227" i="1"/>
  <c r="K251" i="1"/>
  <c r="K275" i="1"/>
  <c r="K299" i="1"/>
  <c r="K323" i="1"/>
  <c r="K347" i="1"/>
  <c r="V12" i="1"/>
  <c r="AA11" i="1"/>
  <c r="AB11" i="1"/>
  <c r="J35" i="1"/>
  <c r="J59" i="1"/>
  <c r="J83" i="1"/>
  <c r="J107" i="1"/>
  <c r="J131" i="1"/>
  <c r="J155" i="1"/>
  <c r="J179" i="1"/>
  <c r="J203" i="1"/>
  <c r="J227" i="1"/>
  <c r="J251" i="1"/>
  <c r="J275" i="1"/>
  <c r="J299" i="1"/>
  <c r="J323" i="1"/>
  <c r="J347" i="1"/>
  <c r="I6" i="1"/>
  <c r="J11" i="1"/>
  <c r="H14" i="24"/>
  <c r="E42" i="24"/>
  <c r="H16" i="24"/>
  <c r="E29" i="24"/>
  <c r="AB33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F18" i="12"/>
  <c r="D17" i="10"/>
  <c r="U32" i="1" l="1"/>
  <c r="AD32" i="1" s="1"/>
  <c r="U26" i="1"/>
  <c r="AD26" i="1" s="1"/>
  <c r="U17" i="1"/>
  <c r="AD17" i="1" s="1"/>
  <c r="U27" i="1"/>
  <c r="AD27" i="1" s="1"/>
  <c r="U25" i="1"/>
  <c r="AC25" i="1" s="1"/>
  <c r="U30" i="1"/>
  <c r="AD30" i="1" s="1"/>
  <c r="U20" i="1"/>
  <c r="AD20" i="1" s="1"/>
  <c r="U28" i="1"/>
  <c r="AD28" i="1" s="1"/>
  <c r="U21" i="1"/>
  <c r="AD21" i="1" s="1"/>
  <c r="U29" i="1"/>
  <c r="AD29" i="1" s="1"/>
  <c r="U31" i="1"/>
  <c r="AD31" i="1" s="1"/>
  <c r="U24" i="1"/>
  <c r="AC24" i="1" s="1"/>
  <c r="U22" i="1"/>
  <c r="AD22" i="1" s="1"/>
  <c r="U18" i="1"/>
  <c r="AD18" i="1" s="1"/>
  <c r="U15" i="1"/>
  <c r="AD15" i="1" s="1"/>
  <c r="U23" i="1"/>
  <c r="AD23" i="1" s="1"/>
  <c r="AC27" i="1"/>
  <c r="U13" i="1"/>
  <c r="AD13" i="1" s="1"/>
  <c r="U19" i="1"/>
  <c r="AD19" i="1" s="1"/>
  <c r="U14" i="1"/>
  <c r="AD14" i="1" s="1"/>
  <c r="U34" i="1"/>
  <c r="AD34" i="1" s="1"/>
  <c r="U35" i="1"/>
  <c r="AD35" i="1" s="1"/>
  <c r="AC18" i="1"/>
  <c r="AC16" i="1"/>
  <c r="AC34" i="1"/>
  <c r="AC26" i="1"/>
  <c r="AC32" i="1"/>
  <c r="AC33" i="1"/>
  <c r="AC17" i="1" l="1"/>
  <c r="AC19" i="1"/>
  <c r="AC28" i="1"/>
  <c r="AC22" i="1"/>
  <c r="AC31" i="1"/>
  <c r="AD25" i="1"/>
  <c r="AC29" i="1"/>
  <c r="AD24" i="1"/>
  <c r="AC13" i="1"/>
  <c r="AC21" i="1"/>
  <c r="AC14" i="1"/>
  <c r="AC20" i="1"/>
  <c r="AC30" i="1"/>
  <c r="AC23" i="1"/>
  <c r="AC15" i="1"/>
</calcChain>
</file>

<file path=xl/sharedStrings.xml><?xml version="1.0" encoding="utf-8"?>
<sst xmlns="http://schemas.openxmlformats.org/spreadsheetml/2006/main" count="1520" uniqueCount="262">
  <si>
    <t>World_International_Factoring</t>
  </si>
  <si>
    <t>WorldGDP</t>
  </si>
  <si>
    <t>Total factoring / world GDP (RHS)</t>
  </si>
  <si>
    <t>Share of international factoring in total factoring</t>
  </si>
  <si>
    <t>ABS - Commercial Mortgage Backed</t>
  </si>
  <si>
    <t>ABS - Trade Receivables</t>
  </si>
  <si>
    <t>share of trade receivables ABS in commercial mortgages + trade receivabels ABSs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</si>
  <si>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</si>
  <si>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</si>
  <si>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</si>
  <si>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</si>
  <si>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</si>
  <si>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</si>
  <si>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</si>
  <si>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</si>
  <si>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</si>
  <si>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</si>
  <si>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</si>
  <si>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</si>
  <si>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</si>
  <si>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</si>
  <si>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</si>
  <si>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</si>
  <si>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</si>
  <si>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</si>
  <si>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</si>
  <si>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</si>
  <si>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</si>
  <si>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</si>
  <si>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</si>
  <si>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</si>
  <si>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</si>
  <si>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0d to 3d</t>
  </si>
  <si>
    <t>4d to 9d</t>
  </si>
  <si>
    <t>10d to 40d</t>
  </si>
  <si>
    <t>41d to 100d</t>
  </si>
  <si>
    <t>101d to 200d</t>
  </si>
  <si>
    <t>201d to 1y</t>
  </si>
  <si>
    <t>1y to 2y</t>
  </si>
  <si>
    <t>2y to 5y</t>
  </si>
  <si>
    <t>5y to 10y</t>
  </si>
  <si>
    <t>10y to 20y</t>
  </si>
  <si>
    <t>20y +</t>
  </si>
  <si>
    <t>above 40d</t>
  </si>
  <si>
    <t>World_Total factoring</t>
  </si>
  <si>
    <t>Insured Exposure Trade Credit Insurance</t>
  </si>
  <si>
    <t>f</t>
  </si>
  <si>
    <t>year</t>
  </si>
  <si>
    <t>Invoice_Discounting_FCI</t>
  </si>
  <si>
    <t>Recourse_Factoring_FCI</t>
  </si>
  <si>
    <t>Non_Recourse_Factoring_FCI</t>
  </si>
  <si>
    <t>Collections_FCI</t>
  </si>
  <si>
    <t>Total_Domestic_Factoring_FCI</t>
  </si>
  <si>
    <t>in % of GDP (LHS)</t>
  </si>
  <si>
    <t>Year</t>
  </si>
  <si>
    <t>Global Exports</t>
  </si>
  <si>
    <t>Initial world trade receivables (100%)</t>
  </si>
  <si>
    <t>Global Gross Intermediate output</t>
  </si>
  <si>
    <t>WorldGDP (in millions USD)</t>
  </si>
  <si>
    <t>Volume (USD mn)</t>
  </si>
  <si>
    <t>Share of world trade receivable ABS in world GDP (in %)</t>
  </si>
  <si>
    <t>Share of world trade receivable ABS in total factoring (in %)</t>
  </si>
  <si>
    <r>
      <rPr>
        <u/>
        <sz val="11"/>
        <color theme="1"/>
        <rFont val="Segoe UI"/>
        <family val="2"/>
      </rPr>
      <t>Yellow tabs</t>
    </r>
    <r>
      <rPr>
        <sz val="11"/>
        <color theme="1"/>
        <rFont val="Segoe UI"/>
        <family val="2"/>
      </rPr>
      <t>: supplementary, unused data</t>
    </r>
  </si>
  <si>
    <t>Domestic factoring</t>
  </si>
  <si>
    <t>International factoring</t>
  </si>
  <si>
    <t>Variable name</t>
  </si>
  <si>
    <t>Description</t>
  </si>
  <si>
    <t>I</t>
  </si>
  <si>
    <t>International trade receivables</t>
  </si>
  <si>
    <t>D</t>
  </si>
  <si>
    <t>Domestic trade receivables</t>
  </si>
  <si>
    <t>INS</t>
  </si>
  <si>
    <t>ABS</t>
  </si>
  <si>
    <t>INTERM_I</t>
  </si>
  <si>
    <t>SUP_I</t>
  </si>
  <si>
    <t>SUP_D</t>
  </si>
  <si>
    <t>FACT_I</t>
  </si>
  <si>
    <t>INTERM_D</t>
  </si>
  <si>
    <t>INS_I</t>
  </si>
  <si>
    <t>INS_D</t>
  </si>
  <si>
    <t>REC_FACT_I</t>
  </si>
  <si>
    <t>REC_FACT_D</t>
  </si>
  <si>
    <t>NONREC_FACT</t>
  </si>
  <si>
    <t>REC_FACT</t>
  </si>
  <si>
    <t>SUP_INS_D</t>
  </si>
  <si>
    <t>SUP_INS_I</t>
  </si>
  <si>
    <t>BANK_D</t>
  </si>
  <si>
    <t>BANK_INS_I</t>
  </si>
  <si>
    <t>BANK_INS_D</t>
  </si>
  <si>
    <t>BANK_I</t>
  </si>
  <si>
    <t>BANKNET_D</t>
  </si>
  <si>
    <t>BANKNET_I</t>
  </si>
  <si>
    <t>FACT_D</t>
  </si>
  <si>
    <t>FACT</t>
  </si>
  <si>
    <t>Insurance of international trade receivables</t>
  </si>
  <si>
    <t>Insurance of domestic trade receivables</t>
  </si>
  <si>
    <t>Insurance of trade receivables</t>
  </si>
  <si>
    <t>International recourse factoring</t>
  </si>
  <si>
    <t>Domestic recourse factoring</t>
  </si>
  <si>
    <t>Total non-recourse factoring</t>
  </si>
  <si>
    <t>Total recourse factoring</t>
  </si>
  <si>
    <t>Total factoring (includes outright purchases or receivables, invoice discounting, documentary collections)</t>
  </si>
  <si>
    <t>Domestic suppliers' direct insurance of trade receivables</t>
  </si>
  <si>
    <t>Foreign suppliers' direct insurance of trade receivables</t>
  </si>
  <si>
    <t>Banks’ insured international trade receivables</t>
  </si>
  <si>
    <t>Banks’ insured domestic trade receivables</t>
  </si>
  <si>
    <t>Banks' exposures to international trade receivables</t>
  </si>
  <si>
    <t>Banks' exposures to domestic trade receivables</t>
  </si>
  <si>
    <t>Banks' net exposures to domestic trade receivables (after insurance and securitization)</t>
  </si>
  <si>
    <t>Banks' net exposures to international trade receivables (after insurance and securitization)</t>
  </si>
  <si>
    <t>Trade receivables assets backed securities</t>
  </si>
  <si>
    <t xml:space="preserve">Domestic suppliers' ultimate exposures to trade receivables, </t>
  </si>
  <si>
    <t xml:space="preserve">Foreign suppliers' ultimate exposures to trade receivables, </t>
  </si>
  <si>
    <t>Table 1: Notations</t>
  </si>
  <si>
    <t>Intermediated domestic trade receivables (includes loans, factoring, guarantees, insurance)</t>
  </si>
  <si>
    <t>Intermediated international trade receivables, or "trade finance" (includes loans, factoring, guarantees, insurance)</t>
  </si>
  <si>
    <t>I/(D+I)</t>
  </si>
  <si>
    <t>INTERM_I/I</t>
  </si>
  <si>
    <t>INTERM_I/(D+I)</t>
  </si>
  <si>
    <t>CASH-IN-ADVANCE</t>
  </si>
  <si>
    <t>INTERM_I/(INTERM_I+INTERM_D)</t>
  </si>
  <si>
    <t>INS_I/INS</t>
  </si>
  <si>
    <t>FACT/(D+I)</t>
  </si>
  <si>
    <t>INS/(D+I)</t>
  </si>
  <si>
    <t>(INTERM_I+INTERM_D)/(D+I)</t>
  </si>
  <si>
    <t>INTERM_D/D</t>
  </si>
  <si>
    <t>INTERM_D/(D+I)</t>
  </si>
  <si>
    <t>REC_FACT/FACT</t>
  </si>
  <si>
    <t>REC_FACT_I/FACT_I</t>
  </si>
  <si>
    <t>REC_FACT/(D+I)</t>
  </si>
  <si>
    <t>REC_FACT_I/(D+I)</t>
  </si>
  <si>
    <t>REC_FACT_D/(D+I)</t>
  </si>
  <si>
    <t>NONREC_FACT/(D+I)</t>
  </si>
  <si>
    <t>INS_I/(D+I)</t>
  </si>
  <si>
    <t>SUP_INS_I/(D+I)</t>
  </si>
  <si>
    <t>SUP_INS_D/(D+I)</t>
  </si>
  <si>
    <t>SUP_D/(D+I)</t>
  </si>
  <si>
    <t>SUP_I/(D+I)</t>
  </si>
  <si>
    <t>BANK_D/(D+I)</t>
  </si>
  <si>
    <t>BANK_I/(D+I)</t>
  </si>
  <si>
    <t>(BANK_D+BANK_I)/(D+I)</t>
  </si>
  <si>
    <t>BANK_INS_I/(D+I)</t>
  </si>
  <si>
    <t>BANK_INS_D/(D+I)</t>
  </si>
  <si>
    <t>ABS/(D+I)</t>
  </si>
  <si>
    <t>(BANK_NET_D+BANK_NET_I)/(D+I)</t>
  </si>
  <si>
    <t>INS_D/(D+I)</t>
  </si>
  <si>
    <t>ABD-MRIO</t>
  </si>
  <si>
    <t>FCI</t>
  </si>
  <si>
    <t>ICISA</t>
  </si>
  <si>
    <t>EUROSTAT</t>
  </si>
  <si>
    <t>CMD</t>
  </si>
  <si>
    <t>ABS/GDP</t>
  </si>
  <si>
    <t>REC_FACT_D/FACT_D</t>
  </si>
  <si>
    <t>INS/GDP</t>
  </si>
  <si>
    <t>FACT/GDP</t>
  </si>
  <si>
    <t>(D+I)/GDP</t>
  </si>
  <si>
    <t>FACT_I/FACT</t>
  </si>
  <si>
    <t>DATA SOURCES</t>
  </si>
  <si>
    <t>RATIOS</t>
  </si>
  <si>
    <t>FIGURES</t>
  </si>
  <si>
    <t>ASSUMPTIONS</t>
  </si>
  <si>
    <t>Pro-rata allocation</t>
  </si>
  <si>
    <t>Same as domestic share</t>
  </si>
  <si>
    <t>TOTAL</t>
  </si>
  <si>
    <t>SHARE OF TRADE FINANCE IN EXPORTS</t>
  </si>
  <si>
    <t>ULTIMATE EXPOSURES</t>
  </si>
  <si>
    <t>worldwide</t>
  </si>
  <si>
    <t>EU countries, US, Turkey</t>
  </si>
  <si>
    <t>Same as worldwide</t>
  </si>
  <si>
    <t>REGION</t>
  </si>
  <si>
    <t>Global intermediate exports</t>
  </si>
  <si>
    <t>total_factoring_usd</t>
  </si>
  <si>
    <t>BE</t>
  </si>
  <si>
    <t>DE</t>
  </si>
  <si>
    <t>ES</t>
  </si>
  <si>
    <t>FI</t>
  </si>
  <si>
    <t>FR</t>
  </si>
  <si>
    <t>GB</t>
  </si>
  <si>
    <t>GR</t>
  </si>
  <si>
    <t>IE</t>
  </si>
  <si>
    <t>IT</t>
  </si>
  <si>
    <t>NL</t>
  </si>
  <si>
    <t>NO</t>
  </si>
  <si>
    <t>PL</t>
  </si>
  <si>
    <t>PT</t>
  </si>
  <si>
    <t>TR</t>
  </si>
  <si>
    <t>US</t>
  </si>
  <si>
    <t>country</t>
  </si>
  <si>
    <t>GDP at country level: IMF, in USD millions</t>
  </si>
  <si>
    <t>n_gdp_sa_usd</t>
  </si>
  <si>
    <t>bonds2gdp</t>
  </si>
  <si>
    <t>loans2gdp</t>
  </si>
  <si>
    <t>payables2gdp</t>
  </si>
  <si>
    <t>receivables2gdp</t>
  </si>
  <si>
    <t>GDP at world level: World Bank, in USD millions</t>
  </si>
  <si>
    <t>Receivables/GDP, Payables/GDP, Loans/GDP, and Bonds/GDP at country level: Eurostat (https://ec.europa.eu/eurostat/web/sector-accounts/data/database), in %</t>
  </si>
  <si>
    <t>World receivables (Eurostat sample)</t>
  </si>
  <si>
    <t>receivables</t>
  </si>
  <si>
    <t>World factoring (Eurostat sample)</t>
  </si>
  <si>
    <t>share of total factoring in receivables (Eurostat sample)</t>
  </si>
  <si>
    <t>Calculations</t>
  </si>
  <si>
    <t>World GDP (Eursotat sample)</t>
  </si>
  <si>
    <t>bonds</t>
  </si>
  <si>
    <t>loans</t>
  </si>
  <si>
    <t>payables</t>
  </si>
  <si>
    <t>World loans (Eurostat sample)</t>
  </si>
  <si>
    <t>World bonds (Eurostat sample)</t>
  </si>
  <si>
    <t>World payables (Eurostat sample)</t>
  </si>
  <si>
    <t>Receivables/GDP (Eurostat sample)</t>
  </si>
  <si>
    <t>Bonds/GDP (Eurostat sample)</t>
  </si>
  <si>
    <t>Loans/GDP (Eurostat sample)</t>
  </si>
  <si>
    <t>Payables/GDP (Eurostat sample)</t>
  </si>
  <si>
    <t>Foreign suppliers</t>
  </si>
  <si>
    <t>Trade credit insurers</t>
  </si>
  <si>
    <t>Banks and other financial intermediaries</t>
  </si>
  <si>
    <t>Domestic suppliers</t>
  </si>
  <si>
    <t>Ultimate exposures</t>
  </si>
  <si>
    <t>Intermediate exposures</t>
  </si>
  <si>
    <t>Initial exposures</t>
  </si>
  <si>
    <t>Breakdwon of domestic factoring data into subcategories</t>
  </si>
  <si>
    <t>Recourse_Factoring_FCI/total factoring</t>
  </si>
  <si>
    <t>Non_Recourse_Factoring_FCI/total factoring</t>
  </si>
  <si>
    <t>Source: ABD, in USD millions</t>
  </si>
  <si>
    <t>Global exports and gross utput</t>
  </si>
  <si>
    <t>Intermediate exports/intermediate output</t>
  </si>
  <si>
    <t>Total exports/intermediate output</t>
  </si>
  <si>
    <t>Evolution of ABS secured by commercial mortgages versus trade receivables (outstanding amounts)</t>
  </si>
  <si>
    <t>Source: CMD, in USD</t>
  </si>
  <si>
    <t>Trade receivables ABS issuance: maturity breakdown</t>
  </si>
  <si>
    <t>Trade receivables ABS (0%)</t>
  </si>
  <si>
    <t xml:space="preserve">Note: share of the Eurostat sample in world GDP: </t>
  </si>
  <si>
    <t xml:space="preserve">Note: share of the Eurostat sample in world factoring (proxy for receivables) </t>
  </si>
  <si>
    <t>INTERMEDIATE EXPOSURES</t>
  </si>
  <si>
    <t>INITITIAL EXPOSURES</t>
  </si>
  <si>
    <t>D/(D+I)</t>
  </si>
  <si>
    <t>(SUP_INS_D+SUP_INS_I)/(D+I)</t>
  </si>
  <si>
    <t>(INS_D+INS_I)/(D+I)</t>
  </si>
  <si>
    <t>Legend:</t>
  </si>
  <si>
    <t>INTERMEDIATE STEPS/CALCULATIONS</t>
  </si>
  <si>
    <t>FINAL NUMBERS/CALCULATIONS</t>
  </si>
  <si>
    <t>Exposures to receivables pro-rate sales</t>
  </si>
  <si>
    <t>for 2012, in USD trillions</t>
  </si>
  <si>
    <r>
      <rPr>
        <u/>
        <sz val="11"/>
        <color theme="1"/>
        <rFont val="Segoe UI"/>
        <family val="2"/>
      </rPr>
      <t>Green tabs</t>
    </r>
    <r>
      <rPr>
        <sz val="11"/>
        <color theme="1"/>
        <rFont val="Segoe UI"/>
        <family val="2"/>
      </rPr>
      <t>: Material to construct Graph 2</t>
    </r>
  </si>
  <si>
    <r>
      <rPr>
        <u/>
        <sz val="11"/>
        <color theme="1"/>
        <rFont val="Segoe UI"/>
        <family val="2"/>
      </rPr>
      <t>Blue tabs</t>
    </r>
    <r>
      <rPr>
        <sz val="11"/>
        <color theme="1"/>
        <rFont val="Segoe UI"/>
        <family val="2"/>
      </rPr>
      <t>: Figures in red are used to construct Graph 2 ("raw figures")</t>
    </r>
  </si>
  <si>
    <t>RAW FIGURES</t>
  </si>
  <si>
    <t>IMF (2009)</t>
  </si>
  <si>
    <t>Auboin (2009)</t>
  </si>
  <si>
    <t>CGFS (2014)</t>
  </si>
  <si>
    <t>#######</t>
  </si>
  <si>
    <r>
      <t xml:space="preserve">Note: Data can be obtained from </t>
    </r>
    <r>
      <rPr>
        <u/>
        <sz val="12"/>
        <color theme="8"/>
        <rFont val="Calibri"/>
        <family val="2"/>
      </rPr>
      <t>https://www.cmdportal.com/webforms/Pages/CustomSearch/DataSheet.aspx</t>
    </r>
  </si>
  <si>
    <t>Source: data on ABSs from CMD, in USD; World GDP from World Bank</t>
  </si>
  <si>
    <r>
      <rPr>
        <u/>
        <sz val="11"/>
        <color theme="1"/>
        <rFont val="Segoe UI"/>
        <family val="2"/>
      </rPr>
      <t>Brown tabs</t>
    </r>
    <r>
      <rPr>
        <sz val="11"/>
        <color theme="1"/>
        <rFont val="Segoe UI"/>
        <family val="2"/>
      </rPr>
      <t>: include figures to construct Graph 1 (LHP and CP) - Figures in red are used to construct Graph 2 ("raw figures")</t>
    </r>
  </si>
  <si>
    <t>Source</t>
  </si>
  <si>
    <t>BIS global trade finance series</t>
  </si>
  <si>
    <t>Trade Finance - USD billion</t>
  </si>
  <si>
    <t>World_Total factoring (mn USD) - see "Graph 1 - panels 1 and 2" sheet</t>
  </si>
  <si>
    <r>
      <rPr>
        <u/>
        <sz val="11"/>
        <color theme="1"/>
        <rFont val="Segoe UI"/>
        <family val="2"/>
      </rPr>
      <t>Orange tab:</t>
    </r>
    <r>
      <rPr>
        <sz val="11"/>
        <color theme="1"/>
        <rFont val="Segoe UI"/>
        <family val="2"/>
      </rPr>
      <t xml:space="preserve"> Underlying trade finance data that were used in Graph 3. </t>
    </r>
  </si>
  <si>
    <t>####</t>
  </si>
  <si>
    <t>Total factoring at country level: FCI, in USD millions (data can be requested from Factors Chain International)</t>
  </si>
  <si>
    <t>Total factoring and international factoring at world level: FCI, in USD millions (data can be requested from Factors Chain International)</t>
  </si>
  <si>
    <t>Source: FCI, in USD millions (data can be requested from Factors Chain International)</t>
  </si>
  <si>
    <t>Source: ICISA, in USD millions (data can be requested from ICISA)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</si>
</sst>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_-;\-* #,##0_-;_-* &quot;-&quot;??_-;_-@_-"/>
    <numFmt numFmtId="165" formatCode="yyyy"/>
    <numFmt numFmtId="166" formatCode="0.0"/>
    <numFmt numFmtId="167" formatCode="0.0%"/>
    <numFmt numFmtId="168" formatCode="0.0000"/>
  </numFmts>
  <fonts count="25">
    <font>
      <sz val="11"/>
      <color theme="1"/>
      <name val="Segoe UI"/>
      <family val="2"/>
    </font>
    <font>
      <sz val="11"/>
      <name val="Segoe UI"/>
      <family val="2"/>
    </font>
    <font>
      <sz val="11"/>
      <color theme="1"/>
      <name val="Segoe UI"/>
      <family val="2"/>
    </font>
    <font>
      <sz val="12"/>
      <color theme="1"/>
      <name val="Calibri"/>
      <family val="2"/>
      <scheme val="minor"/>
    </font>
    <font>
      <u/>
      <sz val="11"/>
      <color theme="1"/>
      <name val="Segoe U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8"/>
      <color theme="1"/>
      <name val="Segoe UI"/>
      <family val="2"/>
    </font>
    <font>
      <sz val="9"/>
      <color theme="1"/>
      <name val="Ser"/>
    </font>
    <font>
      <sz val="28"/>
      <name val="Calibri Light"/>
      <family val="2"/>
      <scheme val="major"/>
    </font>
    <font>
      <b/>
      <sz val="28"/>
      <name val="Calibri Light"/>
      <family val="2"/>
      <scheme val="major"/>
    </font>
    <font>
      <sz val="11"/>
      <color rgb="FFFF0000"/>
      <name val="Segoe UI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sz val="12"/>
      <color theme="4" tint="-0.499984740745262"/>
      <name val="Calibri"/>
      <family val="2"/>
    </font>
    <font>
      <sz val="12"/>
      <name val="Calibri"/>
      <family val="2"/>
    </font>
    <font>
      <sz val="12"/>
      <color rgb="FF70AD47"/>
      <name val="Calibri"/>
      <family val="2"/>
    </font>
    <font>
      <sz val="11"/>
      <color theme="5" tint="-0.249977111117893"/>
      <name val="Calibri"/>
      <family val="2"/>
    </font>
    <font>
      <sz val="11"/>
      <color theme="9"/>
      <name val="Calibri"/>
      <family val="2"/>
    </font>
    <font>
      <b/>
      <u/>
      <sz val="11"/>
      <color rgb="FFFF0000"/>
      <name val="Calibri"/>
      <family val="2"/>
    </font>
    <font>
      <u/>
      <sz val="11"/>
      <color theme="1"/>
      <name val="Calibri"/>
      <family val="2"/>
    </font>
    <font>
      <u/>
      <sz val="12"/>
      <color theme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</fills>
  <borders count="36">
    <border>
      <left/>
      <right/>
      <top/>
      <bottom/>
      <diagonal/>
    </border>
    <border>
      <left style="medium">
        <color rgb="FFDDDDDD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ck">
        <color auto="1"/>
      </right>
      <top style="thick">
        <color rgb="FFFF0000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rgb="FFFF0000"/>
      </left>
      <right style="thick">
        <color indexed="64"/>
      </right>
      <top/>
      <bottom style="thick">
        <color rgb="FFFF0000"/>
      </bottom>
      <diagonal/>
    </border>
    <border>
      <left/>
      <right/>
      <top/>
      <bottom style="medium">
        <color indexed="64"/>
      </bottom>
      <diagonal/>
    </border>
    <border>
      <left style="thick">
        <color rgb="FFFF0000"/>
      </left>
      <right style="thick">
        <color auto="1"/>
      </right>
      <top/>
      <bottom/>
      <diagonal/>
    </border>
    <border>
      <left/>
      <right style="thick">
        <color auto="1"/>
      </right>
      <top style="thick">
        <color rgb="FFFF0000"/>
      </top>
      <bottom/>
      <diagonal/>
    </border>
    <border>
      <left/>
      <right style="thick">
        <color auto="1"/>
      </right>
      <top/>
      <bottom style="thick">
        <color rgb="FFFF0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rgb="FFFF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197">
    <xf numFmtId="0" fontId="0" fillId="0" borderId="0" xfId="0"/>
    <xf numFmtId="164" fontId="0" fillId="0" borderId="0" xfId="1" applyNumberFormat="1" applyFont="1"/>
    <xf numFmtId="1" fontId="0" fillId="0" borderId="0" xfId="0" applyNumberFormat="1"/>
    <xf numFmtId="43" fontId="0" fillId="0" borderId="0" xfId="0" applyNumberFormat="1"/>
    <xf numFmtId="0" fontId="0" fillId="0" borderId="0" xfId="0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0" fillId="0" borderId="0" xfId="0" applyBorder="1" applyAlignment="1">
      <alignment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10" borderId="0" xfId="0" applyFont="1" applyFill="1" applyBorder="1" applyAlignment="1">
      <alignment horizontal="left" vertical="center" wrapText="1"/>
    </xf>
    <xf numFmtId="0" fontId="8" fillId="10" borderId="0" xfId="0" applyFont="1" applyFill="1" applyAlignment="1">
      <alignment horizontal="left" vertical="center" wrapText="1"/>
    </xf>
    <xf numFmtId="0" fontId="8" fillId="10" borderId="0" xfId="0" applyFont="1" applyFill="1" applyBorder="1" applyAlignment="1">
      <alignment horizontal="left" vertical="center"/>
    </xf>
    <xf numFmtId="0" fontId="9" fillId="0" borderId="0" xfId="0" applyFont="1" applyBorder="1"/>
    <xf numFmtId="0" fontId="9" fillId="0" borderId="1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9" fillId="0" borderId="0" xfId="0" applyNumberFormat="1" applyFont="1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/>
    <xf numFmtId="0" fontId="10" fillId="4" borderId="5" xfId="0" applyFont="1" applyFill="1" applyBorder="1" applyAlignment="1">
      <alignment vertical="center"/>
    </xf>
    <xf numFmtId="0" fontId="9" fillId="4" borderId="27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1" fontId="11" fillId="0" borderId="0" xfId="0" applyNumberFormat="1" applyFont="1"/>
    <xf numFmtId="0" fontId="0" fillId="0" borderId="0" xfId="0" applyAlignment="1">
      <alignment vertical="center" wrapText="1"/>
    </xf>
    <xf numFmtId="0" fontId="13" fillId="0" borderId="0" xfId="2" applyFont="1"/>
    <xf numFmtId="0" fontId="13" fillId="0" borderId="0" xfId="2" applyFont="1" applyFill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4" fillId="0" borderId="0" xfId="0" applyFont="1" applyFill="1"/>
    <xf numFmtId="0" fontId="14" fillId="0" borderId="0" xfId="0" applyFont="1" applyFill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/>
    </xf>
    <xf numFmtId="1" fontId="14" fillId="0" borderId="0" xfId="0" applyNumberFormat="1" applyFont="1"/>
    <xf numFmtId="1" fontId="1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5" fontId="14" fillId="0" borderId="0" xfId="0" applyNumberFormat="1" applyFont="1"/>
    <xf numFmtId="0" fontId="14" fillId="0" borderId="0" xfId="0" applyFont="1" applyAlignment="1">
      <alignment vertical="center" wrapText="1"/>
    </xf>
    <xf numFmtId="0" fontId="14" fillId="0" borderId="0" xfId="0" applyNumberFormat="1" applyFont="1"/>
    <xf numFmtId="166" fontId="16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0" fontId="14" fillId="9" borderId="0" xfId="0" applyFont="1" applyFill="1"/>
    <xf numFmtId="0" fontId="17" fillId="0" borderId="0" xfId="0" applyFont="1" applyFill="1"/>
    <xf numFmtId="1" fontId="14" fillId="0" borderId="0" xfId="0" applyNumberFormat="1" applyFont="1" applyFill="1"/>
    <xf numFmtId="0" fontId="14" fillId="0" borderId="0" xfId="0" applyFont="1" applyFill="1" applyAlignment="1">
      <alignment horizontal="right"/>
    </xf>
    <xf numFmtId="0" fontId="18" fillId="0" borderId="0" xfId="0" applyFont="1" applyFill="1" applyAlignment="1">
      <alignment horizontal="left" vertical="center" wrapText="1"/>
    </xf>
    <xf numFmtId="2" fontId="18" fillId="0" borderId="0" xfId="0" applyNumberFormat="1" applyFont="1" applyFill="1"/>
    <xf numFmtId="0" fontId="18" fillId="0" borderId="0" xfId="0" applyFont="1" applyFill="1"/>
    <xf numFmtId="0" fontId="14" fillId="12" borderId="0" xfId="0" applyFont="1" applyFill="1"/>
    <xf numFmtId="0" fontId="14" fillId="7" borderId="0" xfId="0" applyFont="1" applyFill="1"/>
    <xf numFmtId="2" fontId="18" fillId="0" borderId="0" xfId="0" applyNumberFormat="1" applyFont="1" applyFill="1" applyAlignment="1">
      <alignment vertical="center"/>
    </xf>
    <xf numFmtId="0" fontId="14" fillId="5" borderId="0" xfId="0" applyFont="1" applyFill="1"/>
    <xf numFmtId="0" fontId="14" fillId="0" borderId="0" xfId="0" applyFont="1" applyFill="1" applyAlignment="1">
      <alignment horizontal="right" vertical="center"/>
    </xf>
    <xf numFmtId="0" fontId="14" fillId="9" borderId="0" xfId="0" applyFont="1" applyFill="1" applyAlignment="1">
      <alignment horizontal="right" vertical="center"/>
    </xf>
    <xf numFmtId="0" fontId="18" fillId="12" borderId="0" xfId="0" applyFont="1" applyFill="1" applyAlignment="1">
      <alignment horizontal="right" vertical="center"/>
    </xf>
    <xf numFmtId="1" fontId="14" fillId="7" borderId="0" xfId="0" applyNumberFormat="1" applyFont="1" applyFill="1" applyAlignment="1">
      <alignment horizontal="right" vertical="center"/>
    </xf>
    <xf numFmtId="1" fontId="14" fillId="5" borderId="0" xfId="0" applyNumberFormat="1" applyFont="1" applyFill="1" applyAlignment="1">
      <alignment horizontal="right" vertical="center"/>
    </xf>
    <xf numFmtId="0" fontId="14" fillId="7" borderId="0" xfId="0" applyFont="1" applyFill="1" applyAlignment="1">
      <alignment horizontal="right" vertical="center" wrapText="1"/>
    </xf>
    <xf numFmtId="0" fontId="14" fillId="9" borderId="0" xfId="0" applyFont="1" applyFill="1" applyAlignment="1">
      <alignment horizontal="right" vertical="center" wrapText="1"/>
    </xf>
    <xf numFmtId="0" fontId="14" fillId="5" borderId="0" xfId="0" applyFont="1" applyFill="1" applyAlignment="1">
      <alignment horizontal="right" vertical="center" wrapText="1"/>
    </xf>
    <xf numFmtId="0" fontId="14" fillId="0" borderId="0" xfId="0" applyFont="1" applyFill="1" applyAlignment="1">
      <alignment horizontal="right" vertical="center" wrapText="1"/>
    </xf>
    <xf numFmtId="0" fontId="14" fillId="13" borderId="0" xfId="0" applyFont="1" applyFill="1"/>
    <xf numFmtId="1" fontId="14" fillId="0" borderId="0" xfId="0" applyNumberFormat="1" applyFont="1" applyFill="1" applyAlignment="1">
      <alignment horizontal="right"/>
    </xf>
    <xf numFmtId="2" fontId="14" fillId="0" borderId="0" xfId="0" applyNumberFormat="1" applyFont="1" applyFill="1"/>
    <xf numFmtId="1" fontId="18" fillId="0" borderId="0" xfId="0" applyNumberFormat="1" applyFont="1" applyFill="1" applyAlignment="1">
      <alignment horizontal="right"/>
    </xf>
    <xf numFmtId="2" fontId="16" fillId="0" borderId="0" xfId="0" applyNumberFormat="1" applyFont="1" applyFill="1"/>
    <xf numFmtId="2" fontId="14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15" fillId="0" borderId="0" xfId="0" applyFont="1"/>
    <xf numFmtId="11" fontId="14" fillId="0" borderId="0" xfId="0" applyNumberFormat="1" applyFont="1" applyFill="1"/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167" fontId="6" fillId="0" borderId="0" xfId="3" applyNumberFormat="1" applyFont="1" applyAlignment="1">
      <alignment horizontal="right" vertical="center"/>
    </xf>
    <xf numFmtId="0" fontId="6" fillId="11" borderId="13" xfId="0" applyFont="1" applyFill="1" applyBorder="1" applyAlignment="1">
      <alignment vertical="center"/>
    </xf>
    <xf numFmtId="0" fontId="6" fillId="11" borderId="13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20" fillId="0" borderId="13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3" xfId="0" applyFont="1" applyBorder="1" applyAlignment="1">
      <alignment vertical="center" wrapText="1"/>
    </xf>
    <xf numFmtId="164" fontId="2" fillId="0" borderId="0" xfId="1" applyNumberFormat="1" applyFont="1" applyFill="1"/>
    <xf numFmtId="164" fontId="0" fillId="0" borderId="0" xfId="1" applyNumberFormat="1" applyFont="1" applyFill="1" applyAlignment="1">
      <alignment horizontal="left" vertical="center"/>
    </xf>
    <xf numFmtId="1" fontId="1" fillId="0" borderId="0" xfId="0" applyNumberFormat="1" applyFont="1"/>
    <xf numFmtId="0" fontId="14" fillId="0" borderId="0" xfId="0" applyFont="1" applyFill="1" applyBorder="1"/>
    <xf numFmtId="0" fontId="18" fillId="0" borderId="0" xfId="0" applyFont="1" applyFill="1" applyBorder="1"/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3" fontId="18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center" wrapText="1"/>
    </xf>
    <xf numFmtId="2" fontId="16" fillId="0" borderId="0" xfId="0" applyNumberFormat="1" applyFont="1" applyFill="1" applyBorder="1" applyAlignment="1">
      <alignment horizontal="left"/>
    </xf>
    <xf numFmtId="2" fontId="16" fillId="0" borderId="0" xfId="0" applyNumberFormat="1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3" fontId="18" fillId="0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Fill="1"/>
    <xf numFmtId="0" fontId="18" fillId="0" borderId="0" xfId="0" applyFont="1" applyFill="1" applyAlignment="1">
      <alignment horizontal="right" vertical="center" wrapText="1"/>
    </xf>
    <xf numFmtId="0" fontId="0" fillId="7" borderId="0" xfId="0" applyFill="1" applyAlignment="1">
      <alignment vertical="center" wrapText="1"/>
    </xf>
    <xf numFmtId="0" fontId="0" fillId="8" borderId="0" xfId="0" applyFill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9" borderId="0" xfId="0" applyFill="1" applyAlignment="1">
      <alignment vertical="center"/>
    </xf>
    <xf numFmtId="2" fontId="12" fillId="0" borderId="0" xfId="2" applyNumberFormat="1" applyFont="1"/>
    <xf numFmtId="43" fontId="11" fillId="0" borderId="0" xfId="0" applyNumberFormat="1" applyFont="1"/>
    <xf numFmtId="1" fontId="18" fillId="0" borderId="0" xfId="0" applyNumberFormat="1" applyFont="1" applyFill="1" applyBorder="1" applyAlignment="1">
      <alignment horizontal="left"/>
    </xf>
    <xf numFmtId="167" fontId="6" fillId="0" borderId="13" xfId="3" applyNumberFormat="1" applyFont="1" applyBorder="1" applyAlignment="1">
      <alignment horizontal="right" vertical="center"/>
    </xf>
    <xf numFmtId="9" fontId="5" fillId="0" borderId="0" xfId="3" applyNumberFormat="1" applyFont="1" applyBorder="1" applyAlignment="1">
      <alignment vertical="center"/>
    </xf>
    <xf numFmtId="9" fontId="20" fillId="0" borderId="0" xfId="3" applyNumberFormat="1" applyFont="1" applyBorder="1" applyAlignment="1">
      <alignment vertical="center"/>
    </xf>
    <xf numFmtId="9" fontId="20" fillId="0" borderId="13" xfId="3" applyNumberFormat="1" applyFont="1" applyBorder="1" applyAlignment="1">
      <alignment vertical="center"/>
    </xf>
    <xf numFmtId="9" fontId="21" fillId="0" borderId="0" xfId="3" applyNumberFormat="1" applyFont="1" applyAlignment="1">
      <alignment vertical="center"/>
    </xf>
    <xf numFmtId="9" fontId="5" fillId="0" borderId="0" xfId="3" applyNumberFormat="1" applyFont="1" applyAlignment="1">
      <alignment vertical="center"/>
    </xf>
    <xf numFmtId="9" fontId="5" fillId="0" borderId="13" xfId="3" applyNumberFormat="1" applyFont="1" applyBorder="1" applyAlignment="1">
      <alignment vertical="center"/>
    </xf>
    <xf numFmtId="9" fontId="5" fillId="0" borderId="0" xfId="3" applyNumberFormat="1" applyFont="1" applyAlignment="1">
      <alignment horizontal="right" vertical="center" wrapText="1"/>
    </xf>
    <xf numFmtId="9" fontId="5" fillId="0" borderId="13" xfId="3" applyNumberFormat="1" applyFont="1" applyBorder="1" applyAlignment="1">
      <alignment horizontal="right" vertical="center" wrapText="1"/>
    </xf>
    <xf numFmtId="2" fontId="20" fillId="0" borderId="0" xfId="3" applyNumberFormat="1" applyFont="1" applyBorder="1" applyAlignment="1">
      <alignment vertical="center"/>
    </xf>
    <xf numFmtId="1" fontId="10" fillId="4" borderId="3" xfId="0" applyNumberFormat="1" applyFont="1" applyFill="1" applyBorder="1" applyAlignment="1">
      <alignment vertical="center"/>
    </xf>
    <xf numFmtId="1" fontId="9" fillId="4" borderId="0" xfId="0" applyNumberFormat="1" applyFont="1" applyFill="1" applyBorder="1" applyAlignment="1">
      <alignment vertical="center" wrapText="1"/>
    </xf>
    <xf numFmtId="1" fontId="9" fillId="4" borderId="6" xfId="0" applyNumberFormat="1" applyFont="1" applyFill="1" applyBorder="1" applyAlignment="1">
      <alignment vertical="center" wrapText="1"/>
    </xf>
    <xf numFmtId="9" fontId="9" fillId="3" borderId="3" xfId="3" applyFont="1" applyFill="1" applyBorder="1" applyAlignment="1">
      <alignment horizontal="center" vertical="center"/>
    </xf>
    <xf numFmtId="9" fontId="9" fillId="3" borderId="3" xfId="3" applyFont="1" applyFill="1" applyBorder="1" applyAlignment="1">
      <alignment vertical="center"/>
    </xf>
    <xf numFmtId="9" fontId="9" fillId="5" borderId="9" xfId="3" applyFont="1" applyFill="1" applyBorder="1" applyAlignment="1">
      <alignment horizontal="center" vertical="center"/>
    </xf>
    <xf numFmtId="9" fontId="9" fillId="5" borderId="6" xfId="3" applyFont="1" applyFill="1" applyBorder="1" applyAlignment="1">
      <alignment horizontal="center" vertical="center"/>
    </xf>
    <xf numFmtId="9" fontId="9" fillId="5" borderId="23" xfId="3" applyFont="1" applyFill="1" applyBorder="1" applyAlignment="1">
      <alignment vertical="center"/>
    </xf>
    <xf numFmtId="9" fontId="9" fillId="5" borderId="6" xfId="3" applyFont="1" applyFill="1" applyBorder="1" applyAlignment="1">
      <alignment vertical="center"/>
    </xf>
    <xf numFmtId="9" fontId="10" fillId="2" borderId="18" xfId="3" applyFont="1" applyFill="1" applyBorder="1" applyAlignment="1">
      <alignment vertical="center" wrapText="1"/>
    </xf>
    <xf numFmtId="9" fontId="9" fillId="2" borderId="19" xfId="3" applyFont="1" applyFill="1" applyBorder="1" applyAlignment="1">
      <alignment vertical="center" wrapText="1"/>
    </xf>
    <xf numFmtId="9" fontId="9" fillId="5" borderId="14" xfId="3" applyFont="1" applyFill="1" applyBorder="1" applyAlignment="1">
      <alignment vertical="center"/>
    </xf>
    <xf numFmtId="9" fontId="9" fillId="5" borderId="12" xfId="3" applyFont="1" applyFill="1" applyBorder="1" applyAlignment="1">
      <alignment vertical="center"/>
    </xf>
    <xf numFmtId="9" fontId="9" fillId="2" borderId="9" xfId="3" applyFont="1" applyFill="1" applyBorder="1" applyAlignment="1">
      <alignment vertical="center" wrapText="1"/>
    </xf>
    <xf numFmtId="9" fontId="9" fillId="3" borderId="8" xfId="3" applyFont="1" applyFill="1" applyBorder="1" applyAlignment="1">
      <alignment vertical="center"/>
    </xf>
    <xf numFmtId="9" fontId="9" fillId="2" borderId="15" xfId="3" applyFont="1" applyFill="1" applyBorder="1" applyAlignment="1">
      <alignment vertical="center" wrapText="1"/>
    </xf>
    <xf numFmtId="9" fontId="10" fillId="4" borderId="30" xfId="3" applyFont="1" applyFill="1" applyBorder="1" applyAlignment="1">
      <alignment vertical="center"/>
    </xf>
    <xf numFmtId="9" fontId="10" fillId="4" borderId="3" xfId="3" applyFont="1" applyFill="1" applyBorder="1" applyAlignment="1">
      <alignment vertical="center"/>
    </xf>
    <xf numFmtId="9" fontId="10" fillId="2" borderId="6" xfId="3" applyFont="1" applyFill="1" applyBorder="1" applyAlignment="1">
      <alignment vertical="center" wrapText="1"/>
    </xf>
    <xf numFmtId="9" fontId="9" fillId="2" borderId="23" xfId="3" applyFont="1" applyFill="1" applyBorder="1" applyAlignment="1">
      <alignment vertical="center" wrapText="1"/>
    </xf>
    <xf numFmtId="9" fontId="10" fillId="2" borderId="16" xfId="3" applyFont="1" applyFill="1" applyBorder="1" applyAlignment="1">
      <alignment vertical="center" wrapText="1"/>
    </xf>
    <xf numFmtId="9" fontId="9" fillId="4" borderId="26" xfId="3" applyFont="1" applyFill="1" applyBorder="1" applyAlignment="1">
      <alignment vertical="center" wrapText="1"/>
    </xf>
    <xf numFmtId="9" fontId="9" fillId="4" borderId="15" xfId="3" applyFont="1" applyFill="1" applyBorder="1" applyAlignment="1">
      <alignment vertical="center" wrapText="1"/>
    </xf>
    <xf numFmtId="9" fontId="9" fillId="4" borderId="0" xfId="3" applyFont="1" applyFill="1" applyBorder="1" applyAlignment="1">
      <alignment vertical="center" wrapText="1"/>
    </xf>
    <xf numFmtId="9" fontId="9" fillId="4" borderId="6" xfId="3" applyFont="1" applyFill="1" applyBorder="1" applyAlignment="1">
      <alignment vertical="center" wrapText="1"/>
    </xf>
    <xf numFmtId="9" fontId="9" fillId="3" borderId="25" xfId="3" applyFont="1" applyFill="1" applyBorder="1" applyAlignment="1">
      <alignment vertical="center" wrapText="1"/>
    </xf>
    <xf numFmtId="9" fontId="9" fillId="3" borderId="16" xfId="3" applyFont="1" applyFill="1" applyBorder="1" applyAlignment="1">
      <alignment vertical="center" wrapText="1"/>
    </xf>
    <xf numFmtId="9" fontId="9" fillId="3" borderId="0" xfId="3" applyFont="1" applyFill="1" applyBorder="1" applyAlignment="1">
      <alignment horizontal="center" vertical="center" wrapText="1"/>
    </xf>
    <xf numFmtId="2" fontId="16" fillId="0" borderId="0" xfId="0" applyNumberFormat="1" applyFont="1" applyFill="1" applyAlignment="1">
      <alignment horizontal="right"/>
    </xf>
    <xf numFmtId="0" fontId="22" fillId="0" borderId="0" xfId="0" applyFont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" fillId="0" borderId="0" xfId="0" applyFont="1"/>
    <xf numFmtId="0" fontId="0" fillId="14" borderId="0" xfId="0" applyFill="1" applyAlignment="1">
      <alignment vertical="center"/>
    </xf>
    <xf numFmtId="1" fontId="0" fillId="0" borderId="0" xfId="0" applyNumberFormat="1" applyBorder="1"/>
    <xf numFmtId="14" fontId="0" fillId="0" borderId="31" xfId="0" applyNumberFormat="1" applyBorder="1"/>
    <xf numFmtId="14" fontId="0" fillId="0" borderId="32" xfId="0" applyNumberFormat="1" applyBorder="1"/>
    <xf numFmtId="1" fontId="0" fillId="0" borderId="33" xfId="0" applyNumberFormat="1" applyBorder="1"/>
    <xf numFmtId="0" fontId="0" fillId="0" borderId="34" xfId="0" applyBorder="1"/>
    <xf numFmtId="0" fontId="0" fillId="0" borderId="35" xfId="0" applyBorder="1"/>
    <xf numFmtId="168" fontId="0" fillId="0" borderId="0" xfId="0" applyNumberFormat="1" applyBorder="1"/>
    <xf numFmtId="0" fontId="9" fillId="0" borderId="2" xfId="0" applyFont="1" applyFill="1" applyBorder="1" applyAlignment="1">
      <alignment horizontal="center" vertical="center" textRotation="90" wrapText="1"/>
    </xf>
    <xf numFmtId="0" fontId="9" fillId="0" borderId="28" xfId="0" applyFont="1" applyFill="1" applyBorder="1" applyAlignment="1">
      <alignment horizontal="center" vertical="center" textRotation="90" wrapText="1"/>
    </xf>
    <xf numFmtId="0" fontId="9" fillId="0" borderId="29" xfId="0" applyFont="1" applyFill="1" applyBorder="1" applyAlignment="1">
      <alignment horizontal="center" vertical="center" textRotation="90" wrapText="1"/>
    </xf>
    <xf numFmtId="9" fontId="9" fillId="4" borderId="3" xfId="3" applyFont="1" applyFill="1" applyBorder="1" applyAlignment="1">
      <alignment horizontal="center" vertical="center"/>
    </xf>
    <xf numFmtId="9" fontId="9" fillId="2" borderId="6" xfId="3" applyFont="1" applyFill="1" applyBorder="1" applyAlignment="1">
      <alignment horizontal="center" vertical="center" wrapText="1"/>
    </xf>
    <xf numFmtId="9" fontId="10" fillId="3" borderId="4" xfId="3" applyFont="1" applyFill="1" applyBorder="1" applyAlignment="1">
      <alignment horizontal="center" vertical="center"/>
    </xf>
    <xf numFmtId="9" fontId="10" fillId="3" borderId="24" xfId="3" applyFont="1" applyFill="1" applyBorder="1" applyAlignment="1">
      <alignment horizontal="center" vertical="center"/>
    </xf>
    <xf numFmtId="9" fontId="10" fillId="3" borderId="11" xfId="3" applyFont="1" applyFill="1" applyBorder="1" applyAlignment="1">
      <alignment horizontal="center" vertical="center"/>
    </xf>
    <xf numFmtId="9" fontId="10" fillId="3" borderId="3" xfId="3" applyFont="1" applyFill="1" applyBorder="1" applyAlignment="1">
      <alignment horizontal="center" vertical="center"/>
    </xf>
    <xf numFmtId="9" fontId="10" fillId="3" borderId="0" xfId="3" applyFont="1" applyFill="1" applyBorder="1" applyAlignment="1">
      <alignment horizontal="center" vertical="center"/>
    </xf>
    <xf numFmtId="9" fontId="10" fillId="3" borderId="6" xfId="3" applyFont="1" applyFill="1" applyBorder="1" applyAlignment="1">
      <alignment horizontal="center" vertical="center"/>
    </xf>
    <xf numFmtId="9" fontId="10" fillId="2" borderId="9" xfId="3" applyFont="1" applyFill="1" applyBorder="1" applyAlignment="1">
      <alignment horizontal="center" vertical="center" wrapText="1"/>
    </xf>
    <xf numFmtId="9" fontId="10" fillId="2" borderId="6" xfId="3" applyFont="1" applyFill="1" applyBorder="1" applyAlignment="1">
      <alignment horizontal="center" vertical="center" wrapText="1"/>
    </xf>
    <xf numFmtId="9" fontId="9" fillId="4" borderId="0" xfId="3" applyFont="1" applyFill="1" applyBorder="1" applyAlignment="1">
      <alignment horizontal="center" vertical="center" wrapText="1"/>
    </xf>
    <xf numFmtId="9" fontId="9" fillId="4" borderId="6" xfId="3" applyFont="1" applyFill="1" applyBorder="1" applyAlignment="1">
      <alignment horizontal="center" vertical="center" wrapText="1"/>
    </xf>
    <xf numFmtId="9" fontId="9" fillId="3" borderId="6" xfId="3" applyFont="1" applyFill="1" applyBorder="1" applyAlignment="1">
      <alignment horizontal="center" vertical="center" wrapText="1"/>
    </xf>
    <xf numFmtId="9" fontId="10" fillId="6" borderId="10" xfId="3" applyFont="1" applyFill="1" applyBorder="1" applyAlignment="1">
      <alignment horizontal="center" vertical="center" wrapText="1"/>
    </xf>
    <xf numFmtId="9" fontId="10" fillId="6" borderId="14" xfId="3" applyFont="1" applyFill="1" applyBorder="1" applyAlignment="1">
      <alignment horizontal="center" vertical="center" wrapText="1"/>
    </xf>
    <xf numFmtId="9" fontId="10" fillId="6" borderId="12" xfId="3" applyFont="1" applyFill="1" applyBorder="1" applyAlignment="1">
      <alignment horizontal="center" vertical="center" wrapText="1"/>
    </xf>
    <xf numFmtId="9" fontId="10" fillId="5" borderId="22" xfId="3" applyFont="1" applyFill="1" applyBorder="1" applyAlignment="1">
      <alignment horizontal="center" vertical="center"/>
    </xf>
    <xf numFmtId="9" fontId="10" fillId="5" borderId="15" xfId="3" applyFont="1" applyFill="1" applyBorder="1" applyAlignment="1">
      <alignment horizontal="center" vertical="center"/>
    </xf>
    <xf numFmtId="9" fontId="10" fillId="5" borderId="9" xfId="3" applyFont="1" applyFill="1" applyBorder="1" applyAlignment="1">
      <alignment horizontal="center" vertical="center"/>
    </xf>
    <xf numFmtId="9" fontId="10" fillId="5" borderId="6" xfId="3" applyFont="1" applyFill="1" applyBorder="1" applyAlignment="1">
      <alignment horizontal="center" vertical="center"/>
    </xf>
    <xf numFmtId="9" fontId="9" fillId="2" borderId="9" xfId="3" applyFont="1" applyFill="1" applyBorder="1" applyAlignment="1">
      <alignment horizontal="center" vertical="center" wrapText="1"/>
    </xf>
    <xf numFmtId="9" fontId="10" fillId="4" borderId="3" xfId="3" applyFont="1" applyFill="1" applyBorder="1" applyAlignment="1">
      <alignment horizontal="center" vertical="center"/>
    </xf>
    <xf numFmtId="9" fontId="10" fillId="4" borderId="0" xfId="3" applyFont="1" applyFill="1" applyBorder="1" applyAlignment="1">
      <alignment horizontal="center" vertical="center"/>
    </xf>
    <xf numFmtId="9" fontId="10" fillId="4" borderId="6" xfId="3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Graph 1 - panel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1 - panels 1 and 2'!$AD$10</c:f>
              <c:strCache>
                <c:ptCount val="1"/>
                <c:pt idx="0">
                  <c:v>Receivables/GDP (Eurostat sample)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'Graph 1 - panels 1 and 2'!$Z$13:$Z$35</c:f>
              <c:numCache>
                <c:formatCode>0</c:formatCod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numCache>
            </c:numRef>
          </c:cat>
          <c:val>
            <c:numRef>
              <c:f>'Graph 1 - panels 1 and 2'!$AD$13:$AD$35</c:f>
              <c:numCache>
                <c:formatCode>0.00</c:formatCode>
                <c:ptCount val="23"/>
                <c:pt idx="0">
                  <c:v>23.632848564781149</c:v>
                </c:pt>
                <c:pt idx="1">
                  <c:v>23.285952896387084</c:v>
                </c:pt>
                <c:pt idx="2">
                  <c:v>24.111568360053326</c:v>
                </c:pt>
                <c:pt idx="3">
                  <c:v>24.412501162417758</c:v>
                </c:pt>
                <c:pt idx="4">
                  <c:v>25.612301503075386</c:v>
                </c:pt>
                <c:pt idx="5">
                  <c:v>23.668893795284209</c:v>
                </c:pt>
                <c:pt idx="6">
                  <c:v>23.079292374774788</c:v>
                </c:pt>
                <c:pt idx="7">
                  <c:v>22.906292639839467</c:v>
                </c:pt>
                <c:pt idx="8">
                  <c:v>23.219253484749892</c:v>
                </c:pt>
                <c:pt idx="9">
                  <c:v>24.050387302999923</c:v>
                </c:pt>
                <c:pt idx="10">
                  <c:v>23.880892935934327</c:v>
                </c:pt>
                <c:pt idx="11">
                  <c:v>24.582462965665425</c:v>
                </c:pt>
                <c:pt idx="12">
                  <c:v>23.170081039009499</c:v>
                </c:pt>
                <c:pt idx="13">
                  <c:v>22.841137616259925</c:v>
                </c:pt>
                <c:pt idx="14">
                  <c:v>22.699373083753635</c:v>
                </c:pt>
                <c:pt idx="15">
                  <c:v>22.42122802364003</c:v>
                </c:pt>
                <c:pt idx="16">
                  <c:v>21.698057955570643</c:v>
                </c:pt>
                <c:pt idx="17">
                  <c:v>22.280542816670323</c:v>
                </c:pt>
                <c:pt idx="18">
                  <c:v>22.049870334487519</c:v>
                </c:pt>
                <c:pt idx="19">
                  <c:v>21.757746131899218</c:v>
                </c:pt>
                <c:pt idx="20">
                  <c:v>21.94539642507463</c:v>
                </c:pt>
                <c:pt idx="21">
                  <c:v>22.467571824618958</c:v>
                </c:pt>
                <c:pt idx="22">
                  <c:v>22.470565199937461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0B-408C-8AEC-06AE27269843}"/>
            </c:ext>
          </c:extLst>
        </c:ser>
        <c:ser>
          <c:idx val="1"/>
          <c:order val="1"/>
          <c:tx>
            <c:strRef>
              <c:f>'Graph 1 - panels 1 and 2'!$AE$10</c:f>
              <c:strCache>
                <c:ptCount val="1"/>
                <c:pt idx="0">
                  <c:v>Bonds/GDP (Eurostat sample)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'Graph 1 - panels 1 and 2'!$Z$13:$Z$35</c:f>
              <c:numCache>
                <c:formatCode>0</c:formatCod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numCache>
            </c:numRef>
          </c:cat>
          <c:val>
            <c:numRef>
              <c:f>'Graph 1 - panels 1 and 2'!$AE$13:$AE$35</c:f>
              <c:numCache>
                <c:formatCode>0.00</c:formatCode>
                <c:ptCount val="23"/>
                <c:pt idx="0">
                  <c:v>14.195373346756318</c:v>
                </c:pt>
                <c:pt idx="1">
                  <c:v>14.987755789782959</c:v>
                </c:pt>
                <c:pt idx="2">
                  <c:v>15.739178170996944</c:v>
                </c:pt>
                <c:pt idx="3">
                  <c:v>17.370642948082274</c:v>
                </c:pt>
                <c:pt idx="4">
                  <c:v>18.865598975413473</c:v>
                </c:pt>
                <c:pt idx="5">
                  <c:v>19.649904877920637</c:v>
                </c:pt>
                <c:pt idx="6">
                  <c:v>18.861230717078573</c:v>
                </c:pt>
                <c:pt idx="7">
                  <c:v>17.778261587253567</c:v>
                </c:pt>
                <c:pt idx="8">
                  <c:v>16.629668729340377</c:v>
                </c:pt>
                <c:pt idx="9">
                  <c:v>16.183216860285658</c:v>
                </c:pt>
                <c:pt idx="10">
                  <c:v>15.679929757972271</c:v>
                </c:pt>
                <c:pt idx="11">
                  <c:v>15.168098339989999</c:v>
                </c:pt>
                <c:pt idx="12">
                  <c:v>16.005769501328064</c:v>
                </c:pt>
                <c:pt idx="13">
                  <c:v>17.429296924356585</c:v>
                </c:pt>
                <c:pt idx="14">
                  <c:v>18.029042966140029</c:v>
                </c:pt>
                <c:pt idx="15">
                  <c:v>18.350438111092586</c:v>
                </c:pt>
                <c:pt idx="16">
                  <c:v>19.841452184699435</c:v>
                </c:pt>
                <c:pt idx="17">
                  <c:v>20.270929783461764</c:v>
                </c:pt>
                <c:pt idx="18">
                  <c:v>21.352298721616737</c:v>
                </c:pt>
                <c:pt idx="19">
                  <c:v>22.235231185781881</c:v>
                </c:pt>
                <c:pt idx="20">
                  <c:v>23.037350121256427</c:v>
                </c:pt>
                <c:pt idx="21">
                  <c:v>23.127291210286103</c:v>
                </c:pt>
                <c:pt idx="22">
                  <c:v>23.633163778883244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0B-408C-8AEC-06AE27269843}"/>
            </c:ext>
          </c:extLst>
        </c:ser>
        <c:ser>
          <c:idx val="3"/>
          <c:order val="3"/>
          <c:tx>
            <c:strRef>
              <c:f>'Graph 1 - panels 1 and 2'!$AG$10</c:f>
              <c:strCache>
                <c:ptCount val="1"/>
                <c:pt idx="0">
                  <c:v>Payables/GDP (Eurostat sample)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'Graph 1 - panels 1 and 2'!$Z$13:$Z$35</c:f>
              <c:numCache>
                <c:formatCode>0</c:formatCod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numCache>
            </c:numRef>
          </c:cat>
          <c:val>
            <c:numRef>
              <c:f>'Graph 1 - panels 1 and 2'!$AG$13:$AG$35</c:f>
              <c:numCache>
                <c:formatCode>0.00</c:formatCode>
                <c:ptCount val="23"/>
                <c:pt idx="0">
                  <c:v>20.727628373963864</c:v>
                </c:pt>
                <c:pt idx="1">
                  <c:v>20.288112306353959</c:v>
                </c:pt>
                <c:pt idx="2">
                  <c:v>20.713677877071795</c:v>
                </c:pt>
                <c:pt idx="3">
                  <c:v>20.869318887630207</c:v>
                </c:pt>
                <c:pt idx="4">
                  <c:v>22.137025643955965</c:v>
                </c:pt>
                <c:pt idx="5">
                  <c:v>20.366127169919395</c:v>
                </c:pt>
                <c:pt idx="6">
                  <c:v>20.600711000205663</c:v>
                </c:pt>
                <c:pt idx="7">
                  <c:v>20.412194646051194</c:v>
                </c:pt>
                <c:pt idx="8">
                  <c:v>20.641729187782285</c:v>
                </c:pt>
                <c:pt idx="9">
                  <c:v>21.218399085945023</c:v>
                </c:pt>
                <c:pt idx="10">
                  <c:v>21.648548369776631</c:v>
                </c:pt>
                <c:pt idx="11">
                  <c:v>22.009047622894304</c:v>
                </c:pt>
                <c:pt idx="12">
                  <c:v>20.399645057330861</c:v>
                </c:pt>
                <c:pt idx="13">
                  <c:v>20.118519646317676</c:v>
                </c:pt>
                <c:pt idx="14">
                  <c:v>20.228613233263783</c:v>
                </c:pt>
                <c:pt idx="15">
                  <c:v>19.811801778614196</c:v>
                </c:pt>
                <c:pt idx="16">
                  <c:v>19.13444736727245</c:v>
                </c:pt>
                <c:pt idx="17">
                  <c:v>19.25063493817235</c:v>
                </c:pt>
                <c:pt idx="18">
                  <c:v>19.162187309991186</c:v>
                </c:pt>
                <c:pt idx="19">
                  <c:v>19.055183338377937</c:v>
                </c:pt>
                <c:pt idx="20">
                  <c:v>19.728698007803079</c:v>
                </c:pt>
                <c:pt idx="21">
                  <c:v>20.35776114613352</c:v>
                </c:pt>
                <c:pt idx="22">
                  <c:v>20.536531040622641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E0B-408C-8AEC-06AE27269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997344"/>
        <c:axId val="517997672"/>
      </c:lineChart>
      <c:lineChart>
        <c:grouping val="standard"/>
        <c:varyColors val="0"/>
        <c:ser>
          <c:idx val="2"/>
          <c:order val="2"/>
          <c:tx>
            <c:strRef>
              <c:f>'Graph 1 - panels 1 and 2'!$AF$10</c:f>
              <c:strCache>
                <c:ptCount val="1"/>
                <c:pt idx="0">
                  <c:v>Loans/GDP (Eurostat sample)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'Graph 1 - panels 1 and 2'!$Z$13:$Z$35</c:f>
              <c:numCache>
                <c:formatCode>0</c:formatCod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numCache>
            </c:numRef>
          </c:cat>
          <c:val>
            <c:numRef>
              <c:f>'Graph 1 - panels 1 and 2'!$AF$13:$AF$35</c:f>
              <c:numCache>
                <c:formatCode>0.00</c:formatCode>
                <c:ptCount val="23"/>
                <c:pt idx="0">
                  <c:v>45.431077416748089</c:v>
                </c:pt>
                <c:pt idx="1">
                  <c:v>45.297901072905631</c:v>
                </c:pt>
                <c:pt idx="2">
                  <c:v>46.960022734287847</c:v>
                </c:pt>
                <c:pt idx="3">
                  <c:v>48.624771489577007</c:v>
                </c:pt>
                <c:pt idx="4">
                  <c:v>49.517682339134801</c:v>
                </c:pt>
                <c:pt idx="5">
                  <c:v>50.983489034750079</c:v>
                </c:pt>
                <c:pt idx="6">
                  <c:v>52.144404242865484</c:v>
                </c:pt>
                <c:pt idx="7">
                  <c:v>52.760606779358362</c:v>
                </c:pt>
                <c:pt idx="8">
                  <c:v>53.930469492171177</c:v>
                </c:pt>
                <c:pt idx="9">
                  <c:v>55.658000380925287</c:v>
                </c:pt>
                <c:pt idx="10">
                  <c:v>59.104373735989491</c:v>
                </c:pt>
                <c:pt idx="11">
                  <c:v>63.92220306610843</c:v>
                </c:pt>
                <c:pt idx="12">
                  <c:v>66.752033754626623</c:v>
                </c:pt>
                <c:pt idx="13">
                  <c:v>66.456504604163598</c:v>
                </c:pt>
                <c:pt idx="14">
                  <c:v>62.894972557572409</c:v>
                </c:pt>
                <c:pt idx="15">
                  <c:v>62.577385551055826</c:v>
                </c:pt>
                <c:pt idx="16">
                  <c:v>61.485286311887656</c:v>
                </c:pt>
                <c:pt idx="17">
                  <c:v>60.58143803626659</c:v>
                </c:pt>
                <c:pt idx="18">
                  <c:v>59.942425710065194</c:v>
                </c:pt>
                <c:pt idx="19">
                  <c:v>59.755172115745488</c:v>
                </c:pt>
                <c:pt idx="20">
                  <c:v>60.479107781724217</c:v>
                </c:pt>
                <c:pt idx="21">
                  <c:v>61.400370806106842</c:v>
                </c:pt>
                <c:pt idx="22">
                  <c:v>61.148188801493312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0B-408C-8AEC-06AE27269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735840"/>
        <c:axId val="524743712"/>
      </c:lineChart>
      <c:catAx>
        <c:axId val="5179973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997672"/>
        <c:crosses val="autoZero"/>
        <c:auto val="1"/>
        <c:lblAlgn val="ctr"/>
        <c:lblOffset val="100"/>
        <c:noMultiLvlLbl val="0"/>
      </c:catAx>
      <c:valAx>
        <c:axId val="517997672"/>
        <c:scaling>
          <c:orientation val="minMax"/>
          <c:max val="26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997344"/>
        <c:crosses val="autoZero"/>
        <c:crossBetween val="between"/>
      </c:valAx>
      <c:valAx>
        <c:axId val="524743712"/>
        <c:scaling>
          <c:orientation val="minMax"/>
          <c:max val="68"/>
          <c:min val="42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735840"/>
        <c:crosses val="max"/>
        <c:crossBetween val="between"/>
        <c:majorUnit val="4"/>
      </c:valAx>
      <c:catAx>
        <c:axId val="52473584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524743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282040</xdr:colOff>
      <xdr:row>3</xdr:row>
      <xdr:rowOff>47008</xdr:rowOff>
    </xdr:from>
    <xdr:to>
      <xdr:col>41</xdr:col>
      <xdr:colOff>472540</xdr:colOff>
      <xdr:row>25</xdr:row>
      <xdr:rowOff>162047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34</xdr:col>
      <xdr:colOff>544286</xdr:colOff>
      <xdr:row>26</xdr:row>
      <xdr:rowOff>122464</xdr:rowOff>
    </xdr:from>
    <xdr:to>
      <xdr:col>41</xdr:col>
      <xdr:colOff>664030</xdr:colOff>
      <xdr:row>51</xdr:row>
      <xdr:rowOff>80283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89965" y="6014357"/>
          <a:ext cx="8297636" cy="5060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4</xdr:row>
      <xdr:rowOff>44824</xdr:rowOff>
    </xdr:from>
    <xdr:to>
      <xdr:col>15</xdr:col>
      <xdr:colOff>419100</xdr:colOff>
      <xdr:row>21</xdr:row>
      <xdr:rowOff>159124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9912" y="896471"/>
          <a:ext cx="5506570" cy="373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3</xdr:row>
      <xdr:rowOff>11204</xdr:rowOff>
    </xdr:from>
    <xdr:to>
      <xdr:col>14</xdr:col>
      <xdr:colOff>460562</xdr:colOff>
      <xdr:row>18</xdr:row>
      <xdr:rowOff>98610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1206" y="616322"/>
          <a:ext cx="6141944" cy="3706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1020536</xdr:colOff>
      <xdr:row>3</xdr:row>
      <xdr:rowOff>163286</xdr:rowOff>
    </xdr:from>
    <xdr:to>
      <xdr:col>19</xdr:col>
      <xdr:colOff>1034143</xdr:colOff>
      <xdr:row>22</xdr:row>
      <xdr:rowOff>54428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0" y="775607"/>
          <a:ext cx="5456464" cy="3769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3:B13"/>
  <sheetViews>
    <sheetView workbookViewId="0">
      <selection activeCell="B29" sqref="B29"/>
    </sheetView>
  </sheetViews>
  <sheetFormatPr defaultColWidth="9" defaultRowHeight="16.5"/>
  <cols>
    <col min="1" max="1" width="9" style="4"/>
    <col min="2" max="2" width="106.75" style="4" customWidth="1"/>
    <col min="3" max="16384" width="9" style="4"/>
  </cols>
  <sheetData>
    <row r="3" spans="2:2" ht="20.25" customHeight="1">
      <c r="B3" s="114" t="s">
        <v>251</v>
      </c>
    </row>
    <row r="5" spans="2:2" ht="20.25" customHeight="1">
      <c r="B5" s="111" t="s">
        <v>242</v>
      </c>
    </row>
    <row r="6" spans="2:2" ht="20.25" customHeight="1">
      <c r="B6" s="30"/>
    </row>
    <row r="7" spans="2:2" ht="20.25" customHeight="1">
      <c r="B7" s="112" t="s">
        <v>243</v>
      </c>
    </row>
    <row r="8" spans="2:2" ht="20.25" customHeight="1">
      <c r="B8" s="30"/>
    </row>
    <row r="9" spans="2:2" ht="20.25" customHeight="1">
      <c r="B9" s="113" t="s">
        <v>62</v>
      </c>
    </row>
    <row r="10" spans="2:2" ht="20.25" customHeight="1"/>
    <row r="11" spans="2:2">
      <c r="B11" s="162" t="s">
        <v>256</v>
      </c>
    </row>
    <row r="13" spans="2:2">
      <c r="B13" s="30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8"/>
  <sheetViews>
    <sheetView zoomScale="85" zoomScaleNormal="85" workbookViewId="0">
      <selection activeCell="G9" sqref="G9"/>
    </sheetView>
  </sheetViews>
  <sheetFormatPr defaultColWidth="9" defaultRowHeight="15.75"/>
  <cols>
    <col min="1" max="1" width="9" style="95"/>
    <col min="2" max="4" width="23.75" style="95" customWidth="1"/>
    <col min="5" max="5" width="15.375" style="95" customWidth="1"/>
    <col min="6" max="6" width="14.375" style="95" customWidth="1"/>
    <col min="7" max="7" width="23.75" style="95" customWidth="1"/>
    <col min="8" max="8" width="15.75" style="95" customWidth="1"/>
    <col min="9" max="10" width="15.875" style="95" customWidth="1"/>
    <col min="11" max="12" width="10.625" style="95" customWidth="1"/>
    <col min="13" max="13" width="13" style="95" customWidth="1"/>
    <col min="14" max="16384" width="9" style="95"/>
  </cols>
  <sheetData>
    <row r="1" spans="1:7">
      <c r="A1" s="95" t="s">
        <v>226</v>
      </c>
    </row>
    <row r="2" spans="1:7">
      <c r="A2" s="95" t="s">
        <v>250</v>
      </c>
    </row>
    <row r="3" spans="1:7">
      <c r="A3" s="95" t="s">
        <v>249</v>
      </c>
    </row>
    <row r="5" spans="1:7" ht="63">
      <c r="A5" s="96"/>
      <c r="B5" s="97" t="s">
        <v>5</v>
      </c>
      <c r="C5" s="97" t="s">
        <v>4</v>
      </c>
      <c r="D5" s="98" t="s">
        <v>6</v>
      </c>
      <c r="E5" s="99"/>
      <c r="F5" s="99"/>
      <c r="G5" s="99" t="s">
        <v>58</v>
      </c>
    </row>
    <row r="6" spans="1:7">
      <c r="A6" s="96" t="s">
        <v>7</v>
      </c>
      <c r="B6" s="100" t="s">
        <v>248</v>
      </c>
      <c r="C6" s="100" t="s">
        <v>248</v>
      </c>
      <c r="D6" s="100" t="s">
        <v>248</v>
      </c>
      <c r="F6" s="95">
        <v>1994</v>
      </c>
      <c r="G6" s="95">
        <v>27804173</v>
      </c>
    </row>
    <row r="7" spans="1:7">
      <c r="A7" s="96" t="s">
        <v>8</v>
      </c>
      <c r="B7" s="100" t="s">
        <v>248</v>
      </c>
      <c r="C7" s="100" t="s">
        <v>248</v>
      </c>
      <c r="D7" s="100" t="s">
        <v>248</v>
      </c>
      <c r="F7" s="95">
        <v>1995</v>
      </c>
      <c r="G7" s="95">
        <v>31003485</v>
      </c>
    </row>
    <row r="8" spans="1:7">
      <c r="A8" s="96" t="s">
        <v>9</v>
      </c>
      <c r="B8" s="100" t="s">
        <v>248</v>
      </c>
      <c r="C8" s="100" t="s">
        <v>248</v>
      </c>
      <c r="D8" s="100" t="s">
        <v>248</v>
      </c>
      <c r="F8" s="95">
        <v>1996</v>
      </c>
      <c r="G8" s="95">
        <v>31860624</v>
      </c>
    </row>
    <row r="9" spans="1:7">
      <c r="A9" s="96" t="s">
        <v>10</v>
      </c>
      <c r="B9" s="100" t="s">
        <v>248</v>
      </c>
      <c r="C9" s="100" t="s">
        <v>248</v>
      </c>
      <c r="D9" s="100" t="s">
        <v>248</v>
      </c>
      <c r="F9" s="95">
        <v>1997</v>
      </c>
      <c r="G9" s="95">
        <v>31788616</v>
      </c>
    </row>
    <row r="10" spans="1:7">
      <c r="A10" s="96" t="s">
        <v>11</v>
      </c>
      <c r="B10" s="100" t="s">
        <v>248</v>
      </c>
      <c r="C10" s="100" t="s">
        <v>248</v>
      </c>
      <c r="D10" s="100" t="s">
        <v>248</v>
      </c>
      <c r="F10" s="95">
        <v>1998</v>
      </c>
      <c r="G10" s="95">
        <v>31649638</v>
      </c>
    </row>
    <row r="11" spans="1:7">
      <c r="A11" s="96" t="s">
        <v>12</v>
      </c>
      <c r="B11" s="100" t="s">
        <v>248</v>
      </c>
      <c r="C11" s="100" t="s">
        <v>248</v>
      </c>
      <c r="D11" s="100" t="s">
        <v>248</v>
      </c>
      <c r="F11" s="95">
        <v>1999</v>
      </c>
      <c r="G11" s="95">
        <v>32765284</v>
      </c>
    </row>
    <row r="12" spans="1:7">
      <c r="A12" s="96" t="s">
        <v>13</v>
      </c>
      <c r="B12" s="100" t="s">
        <v>248</v>
      </c>
      <c r="C12" s="100" t="s">
        <v>248</v>
      </c>
      <c r="D12" s="100" t="s">
        <v>248</v>
      </c>
      <c r="F12" s="95">
        <v>2000</v>
      </c>
      <c r="G12" s="95">
        <v>33843968</v>
      </c>
    </row>
    <row r="13" spans="1:7">
      <c r="A13" s="96" t="s">
        <v>14</v>
      </c>
      <c r="B13" s="100" t="s">
        <v>248</v>
      </c>
      <c r="C13" s="100" t="s">
        <v>248</v>
      </c>
      <c r="D13" s="100" t="s">
        <v>248</v>
      </c>
      <c r="F13" s="95">
        <v>2001</v>
      </c>
      <c r="G13" s="95">
        <v>33593509</v>
      </c>
    </row>
    <row r="14" spans="1:7">
      <c r="A14" s="96" t="s">
        <v>15</v>
      </c>
      <c r="B14" s="100" t="s">
        <v>248</v>
      </c>
      <c r="C14" s="100" t="s">
        <v>248</v>
      </c>
      <c r="D14" s="100" t="s">
        <v>248</v>
      </c>
      <c r="F14" s="95">
        <v>2002</v>
      </c>
      <c r="G14" s="95">
        <v>34720425</v>
      </c>
    </row>
    <row r="15" spans="1:7">
      <c r="A15" s="96" t="s">
        <v>16</v>
      </c>
      <c r="B15" s="100" t="s">
        <v>248</v>
      </c>
      <c r="C15" s="100" t="s">
        <v>248</v>
      </c>
      <c r="D15" s="100" t="s">
        <v>248</v>
      </c>
      <c r="F15" s="95">
        <v>2003</v>
      </c>
      <c r="G15" s="95">
        <v>38982148</v>
      </c>
    </row>
    <row r="16" spans="1:7">
      <c r="A16" s="96" t="s">
        <v>17</v>
      </c>
      <c r="B16" s="100" t="s">
        <v>248</v>
      </c>
      <c r="C16" s="100" t="s">
        <v>248</v>
      </c>
      <c r="D16" s="100" t="s">
        <v>248</v>
      </c>
      <c r="F16" s="95">
        <v>2004</v>
      </c>
      <c r="G16" s="95">
        <v>43876975</v>
      </c>
    </row>
    <row r="17" spans="1:15">
      <c r="A17" s="96" t="s">
        <v>18</v>
      </c>
      <c r="B17" s="100">
        <v>17994846916</v>
      </c>
      <c r="C17" s="100">
        <v>372375544868</v>
      </c>
      <c r="D17" s="96">
        <f t="shared" ref="D17" si="0">100*B17/(B17+C17)</f>
        <v>4.6096853897559216</v>
      </c>
      <c r="F17" s="95">
        <v>2005</v>
      </c>
      <c r="G17" s="95">
        <v>47548380</v>
      </c>
    </row>
    <row r="18" spans="1:15">
      <c r="A18" s="96" t="s">
        <v>19</v>
      </c>
      <c r="B18" s="100" t="s">
        <v>248</v>
      </c>
      <c r="C18" s="100" t="s">
        <v>248</v>
      </c>
      <c r="D18" s="100" t="s">
        <v>248</v>
      </c>
      <c r="F18" s="95">
        <v>2006</v>
      </c>
      <c r="G18" s="95">
        <v>51496396</v>
      </c>
    </row>
    <row r="19" spans="1:15">
      <c r="A19" s="96" t="s">
        <v>20</v>
      </c>
      <c r="B19" s="100" t="s">
        <v>248</v>
      </c>
      <c r="C19" s="100" t="s">
        <v>248</v>
      </c>
      <c r="D19" s="100" t="s">
        <v>248</v>
      </c>
      <c r="F19" s="95">
        <v>2007</v>
      </c>
      <c r="G19" s="95">
        <v>58118615</v>
      </c>
      <c r="L19" s="101"/>
      <c r="M19" s="101"/>
      <c r="N19" s="101"/>
      <c r="O19" s="101"/>
    </row>
    <row r="20" spans="1:15">
      <c r="A20" s="96" t="s">
        <v>21</v>
      </c>
      <c r="B20" s="100" t="s">
        <v>248</v>
      </c>
      <c r="C20" s="100" t="s">
        <v>248</v>
      </c>
      <c r="D20" s="100" t="s">
        <v>248</v>
      </c>
      <c r="F20" s="95">
        <v>2008</v>
      </c>
      <c r="G20" s="95">
        <v>63752934</v>
      </c>
      <c r="L20" s="102"/>
      <c r="M20" s="102"/>
      <c r="N20" s="102"/>
      <c r="O20" s="102"/>
    </row>
    <row r="21" spans="1:15">
      <c r="A21" s="96" t="s">
        <v>22</v>
      </c>
      <c r="B21" s="100" t="s">
        <v>248</v>
      </c>
      <c r="C21" s="100" t="s">
        <v>248</v>
      </c>
      <c r="D21" s="100" t="s">
        <v>248</v>
      </c>
      <c r="F21" s="95">
        <v>2009</v>
      </c>
      <c r="G21" s="95">
        <v>60393888</v>
      </c>
    </row>
    <row r="22" spans="1:15">
      <c r="A22" s="96" t="s">
        <v>23</v>
      </c>
      <c r="B22" s="100" t="s">
        <v>248</v>
      </c>
      <c r="C22" s="100" t="s">
        <v>248</v>
      </c>
      <c r="D22" s="100" t="s">
        <v>248</v>
      </c>
      <c r="F22" s="95">
        <v>2010</v>
      </c>
      <c r="G22" s="95">
        <v>66025267</v>
      </c>
    </row>
    <row r="23" spans="1:15">
      <c r="A23" s="96" t="s">
        <v>24</v>
      </c>
      <c r="B23" s="100" t="s">
        <v>248</v>
      </c>
      <c r="C23" s="100" t="s">
        <v>248</v>
      </c>
      <c r="D23" s="100" t="s">
        <v>248</v>
      </c>
      <c r="F23" s="95">
        <v>2011</v>
      </c>
      <c r="G23" s="95">
        <v>73244805</v>
      </c>
    </row>
    <row r="24" spans="1:15">
      <c r="A24" s="96" t="s">
        <v>25</v>
      </c>
      <c r="B24" s="100" t="s">
        <v>248</v>
      </c>
      <c r="C24" s="100" t="s">
        <v>248</v>
      </c>
      <c r="D24" s="100" t="s">
        <v>248</v>
      </c>
      <c r="F24" s="95">
        <v>2012</v>
      </c>
      <c r="G24" s="95">
        <v>74639245</v>
      </c>
    </row>
    <row r="25" spans="1:15">
      <c r="A25" s="96" t="s">
        <v>26</v>
      </c>
      <c r="B25" s="100" t="s">
        <v>248</v>
      </c>
      <c r="C25" s="100" t="s">
        <v>248</v>
      </c>
      <c r="D25" s="100" t="s">
        <v>248</v>
      </c>
      <c r="F25" s="95">
        <v>2013</v>
      </c>
      <c r="G25" s="95">
        <v>76769752</v>
      </c>
    </row>
    <row r="26" spans="1:15">
      <c r="A26" s="96" t="s">
        <v>27</v>
      </c>
      <c r="B26" s="100" t="s">
        <v>248</v>
      </c>
      <c r="C26" s="100" t="s">
        <v>248</v>
      </c>
      <c r="D26" s="100" t="s">
        <v>248</v>
      </c>
      <c r="F26" s="95">
        <v>2014</v>
      </c>
      <c r="G26" s="95">
        <v>78852334</v>
      </c>
    </row>
    <row r="27" spans="1:15">
      <c r="A27" s="96" t="s">
        <v>28</v>
      </c>
      <c r="B27" s="100" t="s">
        <v>248</v>
      </c>
      <c r="C27" s="100" t="s">
        <v>248</v>
      </c>
      <c r="D27" s="100" t="s">
        <v>248</v>
      </c>
      <c r="F27" s="95">
        <v>2015</v>
      </c>
      <c r="G27" s="95">
        <v>74689448</v>
      </c>
    </row>
    <row r="28" spans="1:15">
      <c r="A28" s="96" t="s">
        <v>29</v>
      </c>
      <c r="B28" s="100" t="s">
        <v>248</v>
      </c>
      <c r="C28" s="100" t="s">
        <v>248</v>
      </c>
      <c r="D28" s="100" t="s">
        <v>248</v>
      </c>
      <c r="F28" s="95">
        <v>2016</v>
      </c>
      <c r="G28" s="95">
        <v>75734639</v>
      </c>
    </row>
    <row r="29" spans="1:15">
      <c r="A29" s="96" t="s">
        <v>30</v>
      </c>
      <c r="B29" s="100" t="s">
        <v>248</v>
      </c>
      <c r="C29" s="100" t="s">
        <v>248</v>
      </c>
      <c r="D29" s="100" t="s">
        <v>248</v>
      </c>
      <c r="F29" s="95">
        <v>2017</v>
      </c>
      <c r="G29" s="95">
        <v>80144579</v>
      </c>
    </row>
    <row r="30" spans="1:15">
      <c r="A30" s="96" t="s">
        <v>31</v>
      </c>
      <c r="B30" s="100" t="s">
        <v>248</v>
      </c>
      <c r="C30" s="100" t="s">
        <v>248</v>
      </c>
      <c r="D30" s="100" t="s">
        <v>248</v>
      </c>
    </row>
    <row r="32" spans="1:15" ht="47.25">
      <c r="C32" s="104" t="s">
        <v>255</v>
      </c>
      <c r="D32" s="104"/>
    </row>
    <row r="33" spans="2:4">
      <c r="B33" s="103">
        <v>2016</v>
      </c>
      <c r="C33" s="117">
        <v>2504507.2000000002</v>
      </c>
      <c r="D33" s="105"/>
    </row>
    <row r="34" spans="2:4">
      <c r="D34" s="102"/>
    </row>
    <row r="35" spans="2:4" ht="47.25">
      <c r="C35" s="104" t="s">
        <v>61</v>
      </c>
      <c r="D35" s="104" t="s">
        <v>60</v>
      </c>
    </row>
    <row r="36" spans="2:4">
      <c r="B36" s="103">
        <v>2016</v>
      </c>
      <c r="C36" s="106">
        <f>100*(B17/1000000)/C33</f>
        <v>0.71849851004620779</v>
      </c>
      <c r="D36" s="106">
        <f>100*(B17/1000000)/G28</f>
        <v>2.3760391748879926E-2</v>
      </c>
    </row>
    <row r="37" spans="2:4">
      <c r="D37" s="101"/>
    </row>
    <row r="38" spans="2:4">
      <c r="C38" s="103"/>
      <c r="D38" s="103"/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N35"/>
  <sheetViews>
    <sheetView zoomScale="70" zoomScaleNormal="70" workbookViewId="0">
      <selection activeCell="O17" sqref="O17"/>
    </sheetView>
  </sheetViews>
  <sheetFormatPr defaultColWidth="9" defaultRowHeight="15.75"/>
  <cols>
    <col min="1" max="1" width="9" style="37"/>
    <col min="2" max="2" width="13.5" style="37" bestFit="1" customWidth="1"/>
    <col min="3" max="14" width="17.375" style="37" customWidth="1"/>
    <col min="15" max="15" width="13.5" style="37" bestFit="1" customWidth="1"/>
    <col min="16" max="26" width="14.5" style="37" bestFit="1" customWidth="1"/>
    <col min="27" max="27" width="13.5" style="37" bestFit="1" customWidth="1"/>
    <col min="28" max="16384" width="9" style="37"/>
  </cols>
  <sheetData>
    <row r="1" spans="1:14" s="35" customFormat="1">
      <c r="A1" s="35" t="s">
        <v>228</v>
      </c>
    </row>
    <row r="2" spans="1:14" s="35" customFormat="1">
      <c r="A2" s="35" t="s">
        <v>227</v>
      </c>
    </row>
    <row r="3" spans="1:14">
      <c r="A3" s="95" t="s">
        <v>249</v>
      </c>
    </row>
    <row r="5" spans="1:14" s="35" customFormat="1"/>
    <row r="6" spans="1:14" s="53" customFormat="1">
      <c r="C6" s="107" t="s">
        <v>32</v>
      </c>
      <c r="D6" s="107" t="s">
        <v>33</v>
      </c>
      <c r="E6" s="107" t="s">
        <v>34</v>
      </c>
      <c r="F6" s="53" t="s">
        <v>43</v>
      </c>
      <c r="G6" s="107" t="s">
        <v>35</v>
      </c>
      <c r="H6" s="107" t="s">
        <v>36</v>
      </c>
      <c r="I6" s="107" t="s">
        <v>37</v>
      </c>
      <c r="J6" s="107" t="s">
        <v>38</v>
      </c>
      <c r="K6" s="107" t="s">
        <v>39</v>
      </c>
      <c r="L6" s="107" t="s">
        <v>40</v>
      </c>
      <c r="M6" s="107" t="s">
        <v>41</v>
      </c>
      <c r="N6" s="107" t="s">
        <v>42</v>
      </c>
    </row>
    <row r="7" spans="1:14" s="53" customFormat="1">
      <c r="B7" s="53" t="s">
        <v>7</v>
      </c>
      <c r="C7" s="100" t="s">
        <v>248</v>
      </c>
      <c r="D7" s="100" t="s">
        <v>248</v>
      </c>
      <c r="E7" s="100" t="s">
        <v>248</v>
      </c>
      <c r="F7" s="100" t="s">
        <v>248</v>
      </c>
      <c r="G7" s="100" t="s">
        <v>248</v>
      </c>
      <c r="H7" s="100" t="s">
        <v>248</v>
      </c>
      <c r="I7" s="100" t="s">
        <v>248</v>
      </c>
      <c r="J7" s="100" t="s">
        <v>248</v>
      </c>
      <c r="K7" s="100" t="s">
        <v>248</v>
      </c>
      <c r="L7" s="100" t="s">
        <v>248</v>
      </c>
      <c r="M7" s="100" t="s">
        <v>248</v>
      </c>
      <c r="N7" s="100" t="s">
        <v>248</v>
      </c>
    </row>
    <row r="8" spans="1:14" s="53" customFormat="1">
      <c r="B8" s="53" t="s">
        <v>8</v>
      </c>
      <c r="C8" s="100" t="s">
        <v>248</v>
      </c>
      <c r="D8" s="100" t="s">
        <v>248</v>
      </c>
      <c r="E8" s="100" t="s">
        <v>248</v>
      </c>
      <c r="F8" s="100" t="s">
        <v>248</v>
      </c>
      <c r="G8" s="100" t="s">
        <v>248</v>
      </c>
      <c r="H8" s="100" t="s">
        <v>248</v>
      </c>
      <c r="I8" s="100" t="s">
        <v>248</v>
      </c>
      <c r="J8" s="100" t="s">
        <v>248</v>
      </c>
      <c r="K8" s="100" t="s">
        <v>248</v>
      </c>
      <c r="L8" s="100" t="s">
        <v>248</v>
      </c>
      <c r="M8" s="100" t="s">
        <v>248</v>
      </c>
      <c r="N8" s="100" t="s">
        <v>248</v>
      </c>
    </row>
    <row r="9" spans="1:14" s="53" customFormat="1">
      <c r="B9" s="53" t="s">
        <v>9</v>
      </c>
      <c r="C9" s="100" t="s">
        <v>248</v>
      </c>
      <c r="D9" s="100" t="s">
        <v>248</v>
      </c>
      <c r="E9" s="100" t="s">
        <v>248</v>
      </c>
      <c r="F9" s="100" t="s">
        <v>248</v>
      </c>
      <c r="G9" s="100" t="s">
        <v>248</v>
      </c>
      <c r="H9" s="100" t="s">
        <v>248</v>
      </c>
      <c r="I9" s="100" t="s">
        <v>248</v>
      </c>
      <c r="J9" s="100" t="s">
        <v>248</v>
      </c>
      <c r="K9" s="100" t="s">
        <v>248</v>
      </c>
      <c r="L9" s="100" t="s">
        <v>248</v>
      </c>
      <c r="M9" s="100" t="s">
        <v>248</v>
      </c>
      <c r="N9" s="100" t="s">
        <v>248</v>
      </c>
    </row>
    <row r="10" spans="1:14" s="53" customFormat="1">
      <c r="B10" s="53" t="s">
        <v>10</v>
      </c>
      <c r="C10" s="100" t="s">
        <v>248</v>
      </c>
      <c r="D10" s="100" t="s">
        <v>248</v>
      </c>
      <c r="E10" s="100" t="s">
        <v>248</v>
      </c>
      <c r="F10" s="100" t="s">
        <v>248</v>
      </c>
      <c r="G10" s="100" t="s">
        <v>248</v>
      </c>
      <c r="H10" s="100" t="s">
        <v>248</v>
      </c>
      <c r="I10" s="100" t="s">
        <v>248</v>
      </c>
      <c r="J10" s="100" t="s">
        <v>248</v>
      </c>
      <c r="K10" s="100" t="s">
        <v>248</v>
      </c>
      <c r="L10" s="100" t="s">
        <v>248</v>
      </c>
      <c r="M10" s="100" t="s">
        <v>248</v>
      </c>
      <c r="N10" s="100" t="s">
        <v>248</v>
      </c>
    </row>
    <row r="11" spans="1:14" s="53" customFormat="1">
      <c r="B11" s="53" t="s">
        <v>11</v>
      </c>
      <c r="C11" s="100" t="s">
        <v>248</v>
      </c>
      <c r="D11" s="100" t="s">
        <v>248</v>
      </c>
      <c r="E11" s="100" t="s">
        <v>248</v>
      </c>
      <c r="F11" s="100" t="s">
        <v>248</v>
      </c>
      <c r="G11" s="100" t="s">
        <v>248</v>
      </c>
      <c r="H11" s="100" t="s">
        <v>248</v>
      </c>
      <c r="I11" s="100" t="s">
        <v>248</v>
      </c>
      <c r="J11" s="100" t="s">
        <v>248</v>
      </c>
      <c r="K11" s="100" t="s">
        <v>248</v>
      </c>
      <c r="L11" s="100" t="s">
        <v>248</v>
      </c>
      <c r="M11" s="100" t="s">
        <v>248</v>
      </c>
      <c r="N11" s="100" t="s">
        <v>248</v>
      </c>
    </row>
    <row r="12" spans="1:14" s="53" customFormat="1">
      <c r="B12" s="53" t="s">
        <v>12</v>
      </c>
      <c r="C12" s="100" t="s">
        <v>248</v>
      </c>
      <c r="D12" s="100" t="s">
        <v>248</v>
      </c>
      <c r="E12" s="100" t="s">
        <v>248</v>
      </c>
      <c r="F12" s="100" t="s">
        <v>248</v>
      </c>
      <c r="G12" s="100" t="s">
        <v>248</v>
      </c>
      <c r="H12" s="100" t="s">
        <v>248</v>
      </c>
      <c r="I12" s="100" t="s">
        <v>248</v>
      </c>
      <c r="J12" s="100" t="s">
        <v>248</v>
      </c>
      <c r="K12" s="100" t="s">
        <v>248</v>
      </c>
      <c r="L12" s="100" t="s">
        <v>248</v>
      </c>
      <c r="M12" s="100" t="s">
        <v>248</v>
      </c>
      <c r="N12" s="100" t="s">
        <v>248</v>
      </c>
    </row>
    <row r="13" spans="1:14" s="53" customFormat="1">
      <c r="B13" s="53" t="s">
        <v>13</v>
      </c>
      <c r="C13" s="100" t="s">
        <v>248</v>
      </c>
      <c r="D13" s="100" t="s">
        <v>248</v>
      </c>
      <c r="E13" s="100" t="s">
        <v>248</v>
      </c>
      <c r="F13" s="100" t="s">
        <v>248</v>
      </c>
      <c r="G13" s="100" t="s">
        <v>248</v>
      </c>
      <c r="H13" s="100" t="s">
        <v>248</v>
      </c>
      <c r="I13" s="100" t="s">
        <v>248</v>
      </c>
      <c r="J13" s="100" t="s">
        <v>248</v>
      </c>
      <c r="K13" s="100" t="s">
        <v>248</v>
      </c>
      <c r="L13" s="100" t="s">
        <v>248</v>
      </c>
      <c r="M13" s="100" t="s">
        <v>248</v>
      </c>
      <c r="N13" s="100" t="s">
        <v>248</v>
      </c>
    </row>
    <row r="14" spans="1:14" s="53" customFormat="1">
      <c r="B14" s="53" t="s">
        <v>14</v>
      </c>
      <c r="C14" s="100" t="s">
        <v>248</v>
      </c>
      <c r="D14" s="100" t="s">
        <v>248</v>
      </c>
      <c r="E14" s="100" t="s">
        <v>248</v>
      </c>
      <c r="F14" s="100" t="s">
        <v>248</v>
      </c>
      <c r="G14" s="100" t="s">
        <v>248</v>
      </c>
      <c r="H14" s="100" t="s">
        <v>248</v>
      </c>
      <c r="I14" s="100" t="s">
        <v>248</v>
      </c>
      <c r="J14" s="100" t="s">
        <v>248</v>
      </c>
      <c r="K14" s="100" t="s">
        <v>248</v>
      </c>
      <c r="L14" s="100" t="s">
        <v>248</v>
      </c>
      <c r="M14" s="100" t="s">
        <v>248</v>
      </c>
      <c r="N14" s="100" t="s">
        <v>248</v>
      </c>
    </row>
    <row r="15" spans="1:14" s="53" customFormat="1">
      <c r="B15" s="53" t="s">
        <v>15</v>
      </c>
      <c r="C15" s="100" t="s">
        <v>248</v>
      </c>
      <c r="D15" s="100" t="s">
        <v>248</v>
      </c>
      <c r="E15" s="100" t="s">
        <v>248</v>
      </c>
      <c r="F15" s="100" t="s">
        <v>248</v>
      </c>
      <c r="G15" s="100" t="s">
        <v>248</v>
      </c>
      <c r="H15" s="100" t="s">
        <v>248</v>
      </c>
      <c r="I15" s="100" t="s">
        <v>248</v>
      </c>
      <c r="J15" s="100" t="s">
        <v>248</v>
      </c>
      <c r="K15" s="100" t="s">
        <v>248</v>
      </c>
      <c r="L15" s="100" t="s">
        <v>248</v>
      </c>
      <c r="M15" s="100" t="s">
        <v>248</v>
      </c>
      <c r="N15" s="100" t="s">
        <v>248</v>
      </c>
    </row>
    <row r="16" spans="1:14" s="53" customFormat="1">
      <c r="B16" s="53" t="s">
        <v>16</v>
      </c>
      <c r="C16" s="100" t="s">
        <v>248</v>
      </c>
      <c r="D16" s="100" t="s">
        <v>248</v>
      </c>
      <c r="E16" s="100" t="s">
        <v>248</v>
      </c>
      <c r="F16" s="100" t="s">
        <v>248</v>
      </c>
      <c r="G16" s="100" t="s">
        <v>248</v>
      </c>
      <c r="H16" s="100" t="s">
        <v>248</v>
      </c>
      <c r="I16" s="100" t="s">
        <v>248</v>
      </c>
      <c r="J16" s="100" t="s">
        <v>248</v>
      </c>
      <c r="K16" s="100" t="s">
        <v>248</v>
      </c>
      <c r="L16" s="100" t="s">
        <v>248</v>
      </c>
      <c r="M16" s="100" t="s">
        <v>248</v>
      </c>
      <c r="N16" s="100" t="s">
        <v>248</v>
      </c>
    </row>
    <row r="17" spans="2:14" s="53" customFormat="1">
      <c r="B17" s="53" t="s">
        <v>17</v>
      </c>
      <c r="C17" s="100" t="s">
        <v>248</v>
      </c>
      <c r="D17" s="100" t="s">
        <v>248</v>
      </c>
      <c r="E17" s="100" t="s">
        <v>248</v>
      </c>
      <c r="F17" s="100" t="s">
        <v>248</v>
      </c>
      <c r="G17" s="100" t="s">
        <v>248</v>
      </c>
      <c r="H17" s="100" t="s">
        <v>248</v>
      </c>
      <c r="I17" s="100" t="s">
        <v>248</v>
      </c>
      <c r="J17" s="100" t="s">
        <v>248</v>
      </c>
      <c r="K17" s="100" t="s">
        <v>248</v>
      </c>
      <c r="L17" s="100" t="s">
        <v>248</v>
      </c>
      <c r="M17" s="100" t="s">
        <v>248</v>
      </c>
      <c r="N17" s="100" t="s">
        <v>248</v>
      </c>
    </row>
    <row r="18" spans="2:14" s="53" customFormat="1">
      <c r="B18" s="53" t="s">
        <v>18</v>
      </c>
      <c r="C18" s="108">
        <v>95389686561</v>
      </c>
      <c r="D18" s="108">
        <v>11575020750</v>
      </c>
      <c r="E18" s="108">
        <v>17571296620</v>
      </c>
      <c r="F18" s="109">
        <f t="shared" ref="F18" si="0">SUM(G18:N18)</f>
        <v>7017746073</v>
      </c>
      <c r="G18" s="108">
        <v>4688130670</v>
      </c>
      <c r="H18" s="108">
        <v>1738693836</v>
      </c>
      <c r="I18" s="108">
        <v>519952060</v>
      </c>
      <c r="J18" s="108">
        <v>70969507</v>
      </c>
      <c r="K18" s="110">
        <v>0</v>
      </c>
      <c r="L18" s="110">
        <v>0</v>
      </c>
      <c r="M18" s="110">
        <v>0</v>
      </c>
      <c r="N18" s="110">
        <v>0</v>
      </c>
    </row>
    <row r="19" spans="2:14" s="53" customFormat="1">
      <c r="B19" s="53" t="s">
        <v>19</v>
      </c>
      <c r="C19" s="100" t="s">
        <v>248</v>
      </c>
      <c r="D19" s="100" t="s">
        <v>248</v>
      </c>
      <c r="E19" s="100" t="s">
        <v>248</v>
      </c>
      <c r="F19" s="100" t="s">
        <v>248</v>
      </c>
      <c r="G19" s="100" t="s">
        <v>248</v>
      </c>
      <c r="H19" s="100" t="s">
        <v>248</v>
      </c>
      <c r="I19" s="100" t="s">
        <v>248</v>
      </c>
      <c r="J19" s="100" t="s">
        <v>248</v>
      </c>
      <c r="K19" s="100" t="s">
        <v>248</v>
      </c>
      <c r="L19" s="100" t="s">
        <v>248</v>
      </c>
      <c r="M19" s="100" t="s">
        <v>248</v>
      </c>
      <c r="N19" s="100" t="s">
        <v>248</v>
      </c>
    </row>
    <row r="20" spans="2:14" s="53" customFormat="1">
      <c r="B20" s="53" t="s">
        <v>20</v>
      </c>
      <c r="C20" s="100" t="s">
        <v>248</v>
      </c>
      <c r="D20" s="100" t="s">
        <v>248</v>
      </c>
      <c r="E20" s="100" t="s">
        <v>248</v>
      </c>
      <c r="F20" s="100" t="s">
        <v>248</v>
      </c>
      <c r="G20" s="100" t="s">
        <v>248</v>
      </c>
      <c r="H20" s="100" t="s">
        <v>248</v>
      </c>
      <c r="I20" s="100" t="s">
        <v>248</v>
      </c>
      <c r="J20" s="100" t="s">
        <v>248</v>
      </c>
      <c r="K20" s="100" t="s">
        <v>248</v>
      </c>
      <c r="L20" s="100" t="s">
        <v>248</v>
      </c>
      <c r="M20" s="100" t="s">
        <v>248</v>
      </c>
      <c r="N20" s="100" t="s">
        <v>248</v>
      </c>
    </row>
    <row r="21" spans="2:14" s="53" customFormat="1">
      <c r="B21" s="53" t="s">
        <v>21</v>
      </c>
      <c r="C21" s="100" t="s">
        <v>248</v>
      </c>
      <c r="D21" s="100" t="s">
        <v>248</v>
      </c>
      <c r="E21" s="100" t="s">
        <v>248</v>
      </c>
      <c r="F21" s="100" t="s">
        <v>248</v>
      </c>
      <c r="G21" s="100" t="s">
        <v>248</v>
      </c>
      <c r="H21" s="100" t="s">
        <v>248</v>
      </c>
      <c r="I21" s="100" t="s">
        <v>248</v>
      </c>
      <c r="J21" s="100" t="s">
        <v>248</v>
      </c>
      <c r="K21" s="100" t="s">
        <v>248</v>
      </c>
      <c r="L21" s="100" t="s">
        <v>248</v>
      </c>
      <c r="M21" s="100" t="s">
        <v>248</v>
      </c>
      <c r="N21" s="100" t="s">
        <v>248</v>
      </c>
    </row>
    <row r="22" spans="2:14" s="53" customFormat="1">
      <c r="B22" s="53" t="s">
        <v>22</v>
      </c>
      <c r="C22" s="100" t="s">
        <v>248</v>
      </c>
      <c r="D22" s="100" t="s">
        <v>248</v>
      </c>
      <c r="E22" s="100" t="s">
        <v>248</v>
      </c>
      <c r="F22" s="100" t="s">
        <v>248</v>
      </c>
      <c r="G22" s="100" t="s">
        <v>248</v>
      </c>
      <c r="H22" s="100" t="s">
        <v>248</v>
      </c>
      <c r="I22" s="100" t="s">
        <v>248</v>
      </c>
      <c r="J22" s="100" t="s">
        <v>248</v>
      </c>
      <c r="K22" s="100" t="s">
        <v>248</v>
      </c>
      <c r="L22" s="100" t="s">
        <v>248</v>
      </c>
      <c r="M22" s="100" t="s">
        <v>248</v>
      </c>
      <c r="N22" s="100" t="s">
        <v>248</v>
      </c>
    </row>
    <row r="23" spans="2:14" s="53" customFormat="1">
      <c r="B23" s="53" t="s">
        <v>23</v>
      </c>
      <c r="C23" s="100" t="s">
        <v>248</v>
      </c>
      <c r="D23" s="100" t="s">
        <v>248</v>
      </c>
      <c r="E23" s="100" t="s">
        <v>248</v>
      </c>
      <c r="F23" s="100" t="s">
        <v>248</v>
      </c>
      <c r="G23" s="100" t="s">
        <v>248</v>
      </c>
      <c r="H23" s="100" t="s">
        <v>248</v>
      </c>
      <c r="I23" s="100" t="s">
        <v>248</v>
      </c>
      <c r="J23" s="100" t="s">
        <v>248</v>
      </c>
      <c r="K23" s="100" t="s">
        <v>248</v>
      </c>
      <c r="L23" s="100" t="s">
        <v>248</v>
      </c>
      <c r="M23" s="100" t="s">
        <v>248</v>
      </c>
      <c r="N23" s="100" t="s">
        <v>248</v>
      </c>
    </row>
    <row r="24" spans="2:14" s="53" customFormat="1">
      <c r="B24" s="53" t="s">
        <v>24</v>
      </c>
      <c r="C24" s="100" t="s">
        <v>248</v>
      </c>
      <c r="D24" s="100" t="s">
        <v>248</v>
      </c>
      <c r="E24" s="100" t="s">
        <v>248</v>
      </c>
      <c r="F24" s="100" t="s">
        <v>248</v>
      </c>
      <c r="G24" s="100" t="s">
        <v>248</v>
      </c>
      <c r="H24" s="100" t="s">
        <v>248</v>
      </c>
      <c r="I24" s="100" t="s">
        <v>248</v>
      </c>
      <c r="J24" s="100" t="s">
        <v>248</v>
      </c>
      <c r="K24" s="100" t="s">
        <v>248</v>
      </c>
      <c r="L24" s="100" t="s">
        <v>248</v>
      </c>
      <c r="M24" s="100" t="s">
        <v>248</v>
      </c>
      <c r="N24" s="100" t="s">
        <v>248</v>
      </c>
    </row>
    <row r="25" spans="2:14" s="53" customFormat="1">
      <c r="B25" s="53" t="s">
        <v>25</v>
      </c>
      <c r="C25" s="100" t="s">
        <v>248</v>
      </c>
      <c r="D25" s="100" t="s">
        <v>248</v>
      </c>
      <c r="E25" s="100" t="s">
        <v>248</v>
      </c>
      <c r="F25" s="100" t="s">
        <v>248</v>
      </c>
      <c r="G25" s="100" t="s">
        <v>248</v>
      </c>
      <c r="H25" s="100" t="s">
        <v>248</v>
      </c>
      <c r="I25" s="100" t="s">
        <v>248</v>
      </c>
      <c r="J25" s="100" t="s">
        <v>248</v>
      </c>
      <c r="K25" s="100" t="s">
        <v>248</v>
      </c>
      <c r="L25" s="100" t="s">
        <v>248</v>
      </c>
      <c r="M25" s="100" t="s">
        <v>248</v>
      </c>
      <c r="N25" s="100" t="s">
        <v>248</v>
      </c>
    </row>
    <row r="26" spans="2:14" s="53" customFormat="1">
      <c r="B26" s="53" t="s">
        <v>26</v>
      </c>
      <c r="C26" s="100" t="s">
        <v>248</v>
      </c>
      <c r="D26" s="100" t="s">
        <v>248</v>
      </c>
      <c r="E26" s="100" t="s">
        <v>248</v>
      </c>
      <c r="F26" s="100" t="s">
        <v>248</v>
      </c>
      <c r="G26" s="100" t="s">
        <v>248</v>
      </c>
      <c r="H26" s="100" t="s">
        <v>248</v>
      </c>
      <c r="I26" s="100" t="s">
        <v>248</v>
      </c>
      <c r="J26" s="100" t="s">
        <v>248</v>
      </c>
      <c r="K26" s="100" t="s">
        <v>248</v>
      </c>
      <c r="L26" s="100" t="s">
        <v>248</v>
      </c>
      <c r="M26" s="100" t="s">
        <v>248</v>
      </c>
      <c r="N26" s="100" t="s">
        <v>248</v>
      </c>
    </row>
    <row r="27" spans="2:14" s="53" customFormat="1">
      <c r="B27" s="53" t="s">
        <v>27</v>
      </c>
      <c r="C27" s="100" t="s">
        <v>248</v>
      </c>
      <c r="D27" s="100" t="s">
        <v>248</v>
      </c>
      <c r="E27" s="100" t="s">
        <v>248</v>
      </c>
      <c r="F27" s="100" t="s">
        <v>248</v>
      </c>
      <c r="G27" s="100" t="s">
        <v>248</v>
      </c>
      <c r="H27" s="100" t="s">
        <v>248</v>
      </c>
      <c r="I27" s="100" t="s">
        <v>248</v>
      </c>
      <c r="J27" s="100" t="s">
        <v>248</v>
      </c>
      <c r="K27" s="100" t="s">
        <v>248</v>
      </c>
      <c r="L27" s="100" t="s">
        <v>248</v>
      </c>
      <c r="M27" s="100" t="s">
        <v>248</v>
      </c>
      <c r="N27" s="100" t="s">
        <v>248</v>
      </c>
    </row>
    <row r="28" spans="2:14" s="53" customFormat="1">
      <c r="B28" s="53" t="s">
        <v>28</v>
      </c>
      <c r="C28" s="100" t="s">
        <v>248</v>
      </c>
      <c r="D28" s="100" t="s">
        <v>248</v>
      </c>
      <c r="E28" s="100" t="s">
        <v>248</v>
      </c>
      <c r="F28" s="100" t="s">
        <v>248</v>
      </c>
      <c r="G28" s="100" t="s">
        <v>248</v>
      </c>
      <c r="H28" s="100" t="s">
        <v>248</v>
      </c>
      <c r="I28" s="100" t="s">
        <v>248</v>
      </c>
      <c r="J28" s="100" t="s">
        <v>248</v>
      </c>
      <c r="K28" s="100" t="s">
        <v>248</v>
      </c>
      <c r="L28" s="100" t="s">
        <v>248</v>
      </c>
      <c r="M28" s="100" t="s">
        <v>248</v>
      </c>
      <c r="N28" s="100" t="s">
        <v>248</v>
      </c>
    </row>
    <row r="29" spans="2:14" s="53" customFormat="1">
      <c r="B29" s="53" t="s">
        <v>29</v>
      </c>
      <c r="C29" s="100" t="s">
        <v>248</v>
      </c>
      <c r="D29" s="100" t="s">
        <v>248</v>
      </c>
      <c r="E29" s="100" t="s">
        <v>248</v>
      </c>
      <c r="F29" s="100" t="s">
        <v>248</v>
      </c>
      <c r="G29" s="100" t="s">
        <v>248</v>
      </c>
      <c r="H29" s="100" t="s">
        <v>248</v>
      </c>
      <c r="I29" s="100" t="s">
        <v>248</v>
      </c>
      <c r="J29" s="100" t="s">
        <v>248</v>
      </c>
      <c r="K29" s="100" t="s">
        <v>248</v>
      </c>
      <c r="L29" s="100" t="s">
        <v>248</v>
      </c>
      <c r="M29" s="100" t="s">
        <v>248</v>
      </c>
      <c r="N29" s="100" t="s">
        <v>248</v>
      </c>
    </row>
    <row r="30" spans="2:14" s="53" customFormat="1">
      <c r="B30" s="53" t="s">
        <v>30</v>
      </c>
      <c r="C30" s="100" t="s">
        <v>248</v>
      </c>
      <c r="D30" s="100" t="s">
        <v>248</v>
      </c>
      <c r="E30" s="100" t="s">
        <v>248</v>
      </c>
      <c r="F30" s="100" t="s">
        <v>248</v>
      </c>
      <c r="G30" s="100" t="s">
        <v>248</v>
      </c>
      <c r="H30" s="100" t="s">
        <v>248</v>
      </c>
      <c r="I30" s="100" t="s">
        <v>248</v>
      </c>
      <c r="J30" s="100" t="s">
        <v>248</v>
      </c>
      <c r="K30" s="100" t="s">
        <v>248</v>
      </c>
      <c r="L30" s="100" t="s">
        <v>248</v>
      </c>
      <c r="M30" s="100" t="s">
        <v>248</v>
      </c>
      <c r="N30" s="100" t="s">
        <v>248</v>
      </c>
    </row>
    <row r="31" spans="2:14" s="53" customFormat="1">
      <c r="B31" s="53" t="s">
        <v>31</v>
      </c>
      <c r="C31" s="100" t="s">
        <v>248</v>
      </c>
      <c r="D31" s="100" t="s">
        <v>248</v>
      </c>
      <c r="E31" s="100" t="s">
        <v>248</v>
      </c>
      <c r="F31" s="100" t="s">
        <v>248</v>
      </c>
      <c r="G31" s="100" t="s">
        <v>248</v>
      </c>
      <c r="H31" s="100" t="s">
        <v>248</v>
      </c>
      <c r="I31" s="100" t="s">
        <v>248</v>
      </c>
      <c r="J31" s="100" t="s">
        <v>248</v>
      </c>
      <c r="K31" s="100" t="s">
        <v>248</v>
      </c>
      <c r="L31" s="100" t="s">
        <v>248</v>
      </c>
      <c r="M31" s="100" t="s">
        <v>248</v>
      </c>
      <c r="N31" s="100" t="s">
        <v>248</v>
      </c>
    </row>
    <row r="32" spans="2:14" s="35" customFormat="1"/>
    <row r="33" s="35" customFormat="1"/>
    <row r="34" s="35" customFormat="1"/>
    <row r="35" s="35" customFormat="1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AL370"/>
  <sheetViews>
    <sheetView tabSelected="1" topLeftCell="H1" zoomScale="70" zoomScaleNormal="70" workbookViewId="0">
      <selection activeCell="J29" sqref="J29"/>
    </sheetView>
  </sheetViews>
  <sheetFormatPr defaultColWidth="9" defaultRowHeight="16.5" customHeight="1"/>
  <cols>
    <col min="1" max="1" width="2.875" style="35" customWidth="1"/>
    <col min="2" max="2" width="8.875" style="35" customWidth="1"/>
    <col min="3" max="3" width="9" style="35"/>
    <col min="4" max="8" width="22.625" style="35" customWidth="1"/>
    <col min="9" max="9" width="22.625" style="49" customWidth="1"/>
    <col min="10" max="13" width="20.5" style="49" customWidth="1"/>
    <col min="14" max="14" width="17.625" style="35" customWidth="1"/>
    <col min="15" max="15" width="9" style="35"/>
    <col min="16" max="25" width="15.875" style="50" customWidth="1"/>
    <col min="26" max="26" width="12.625" style="35" customWidth="1"/>
    <col min="27" max="29" width="18.375" style="35" customWidth="1"/>
    <col min="30" max="33" width="20.125" style="35" customWidth="1"/>
    <col min="34" max="35" width="9" style="35"/>
    <col min="36" max="36" width="53.75" style="35" customWidth="1"/>
    <col min="37" max="16384" width="9" style="35"/>
  </cols>
  <sheetData>
    <row r="2" spans="1:38" ht="16.5" customHeight="1">
      <c r="A2" s="47"/>
      <c r="B2" s="48" t="s">
        <v>188</v>
      </c>
    </row>
    <row r="3" spans="1:38" ht="16.5" customHeight="1">
      <c r="A3" s="47"/>
      <c r="B3" s="35" t="s">
        <v>194</v>
      </c>
      <c r="AJ3" s="51"/>
      <c r="AK3" s="52"/>
      <c r="AL3" s="53"/>
    </row>
    <row r="4" spans="1:38" ht="16.5" customHeight="1">
      <c r="A4" s="54"/>
      <c r="B4" s="48" t="s">
        <v>195</v>
      </c>
      <c r="AJ4" s="51"/>
      <c r="AK4" s="52"/>
      <c r="AL4" s="53"/>
    </row>
    <row r="5" spans="1:38" ht="16.5" customHeight="1">
      <c r="A5" s="55"/>
      <c r="B5" s="48" t="s">
        <v>258</v>
      </c>
      <c r="AJ5" s="51"/>
      <c r="AK5" s="52"/>
      <c r="AL5" s="53"/>
    </row>
    <row r="6" spans="1:38" ht="16.5" customHeight="1">
      <c r="A6" s="55"/>
      <c r="B6" s="48" t="s">
        <v>259</v>
      </c>
      <c r="I6" s="49" t="e">
        <f>I12/D12</f>
        <v>#VALUE!</v>
      </c>
      <c r="AJ6" s="51"/>
      <c r="AK6" s="56"/>
      <c r="AL6" s="53"/>
    </row>
    <row r="7" spans="1:38" ht="16.5" customHeight="1">
      <c r="A7" s="57"/>
      <c r="B7" s="48" t="s">
        <v>200</v>
      </c>
    </row>
    <row r="9" spans="1:38" ht="16.5" customHeight="1">
      <c r="E9" s="53"/>
      <c r="F9" s="53"/>
      <c r="G9" s="53"/>
      <c r="H9" s="53"/>
    </row>
    <row r="10" spans="1:38" s="50" customFormat="1" ht="62.25" customHeight="1">
      <c r="B10" s="58" t="s">
        <v>187</v>
      </c>
      <c r="C10" s="58" t="s">
        <v>47</v>
      </c>
      <c r="D10" s="59" t="s">
        <v>189</v>
      </c>
      <c r="E10" s="60" t="s">
        <v>190</v>
      </c>
      <c r="F10" s="60" t="s">
        <v>191</v>
      </c>
      <c r="G10" s="60" t="s">
        <v>192</v>
      </c>
      <c r="H10" s="60" t="s">
        <v>193</v>
      </c>
      <c r="I10" s="61" t="s">
        <v>171</v>
      </c>
      <c r="J10" s="62" t="s">
        <v>197</v>
      </c>
      <c r="K10" s="62" t="s">
        <v>202</v>
      </c>
      <c r="L10" s="62" t="s">
        <v>203</v>
      </c>
      <c r="M10" s="62" t="s">
        <v>204</v>
      </c>
      <c r="N10" s="58"/>
      <c r="P10" s="63" t="s">
        <v>0</v>
      </c>
      <c r="Q10" s="63" t="s">
        <v>44</v>
      </c>
      <c r="R10" s="64" t="s">
        <v>1</v>
      </c>
      <c r="S10" s="65" t="s">
        <v>198</v>
      </c>
      <c r="T10" s="65" t="s">
        <v>201</v>
      </c>
      <c r="U10" s="65" t="s">
        <v>196</v>
      </c>
      <c r="V10" s="65" t="s">
        <v>206</v>
      </c>
      <c r="W10" s="65" t="s">
        <v>205</v>
      </c>
      <c r="X10" s="65" t="s">
        <v>207</v>
      </c>
      <c r="Y10" s="66"/>
      <c r="Z10" s="66"/>
      <c r="AA10" s="65" t="s">
        <v>3</v>
      </c>
      <c r="AB10" s="65" t="s">
        <v>2</v>
      </c>
      <c r="AC10" s="65" t="s">
        <v>199</v>
      </c>
      <c r="AD10" s="65" t="s">
        <v>208</v>
      </c>
      <c r="AE10" s="65" t="s">
        <v>209</v>
      </c>
      <c r="AF10" s="65" t="s">
        <v>210</v>
      </c>
      <c r="AG10" s="65" t="s">
        <v>211</v>
      </c>
    </row>
    <row r="11" spans="1:38" ht="16.5" customHeight="1">
      <c r="B11" s="67" t="s">
        <v>172</v>
      </c>
      <c r="C11" s="35">
        <v>1995</v>
      </c>
      <c r="D11" s="35">
        <v>290122.5</v>
      </c>
      <c r="E11" s="35">
        <v>3.5</v>
      </c>
      <c r="F11" s="35">
        <v>65.099999999999994</v>
      </c>
      <c r="G11" s="35">
        <v>27.7</v>
      </c>
      <c r="H11" s="35">
        <v>31.1</v>
      </c>
      <c r="J11" s="49" t="str">
        <f>IF(AND(H11&lt;&gt;"",I11&lt;&gt;""),H11*I11/100,"")</f>
        <v/>
      </c>
      <c r="K11" s="49">
        <f>IF(AND(E11&lt;&gt;""),E11*$D11/100,"")</f>
        <v>10154.2875</v>
      </c>
      <c r="L11" s="49">
        <f t="shared" ref="L11" si="0">IF(AND(F11&lt;&gt;""),F11*$D11/100,"")</f>
        <v>188869.7475</v>
      </c>
      <c r="M11" s="49">
        <f t="shared" ref="M11" si="1">IF(AND(G11&lt;&gt;""),G11*$D11/100,"")</f>
        <v>80363.932499999995</v>
      </c>
      <c r="O11" s="35">
        <v>1994</v>
      </c>
      <c r="P11" s="49" t="s">
        <v>257</v>
      </c>
      <c r="Q11" s="49" t="s">
        <v>257</v>
      </c>
      <c r="R11" s="68">
        <v>27804173</v>
      </c>
      <c r="S11" s="68"/>
      <c r="T11" s="68"/>
      <c r="U11" s="68"/>
      <c r="V11" s="68"/>
      <c r="W11" s="68"/>
      <c r="X11" s="68"/>
      <c r="Y11" s="68"/>
      <c r="Z11" s="49">
        <v>1994</v>
      </c>
      <c r="AA11" s="69" t="e">
        <f>100*P11/Q11</f>
        <v>#VALUE!</v>
      </c>
      <c r="AB11" s="69" t="e">
        <f>100*Q11/R11</f>
        <v>#VALUE!</v>
      </c>
      <c r="AC11" s="69"/>
    </row>
    <row r="12" spans="1:38" ht="16.5" customHeight="1">
      <c r="B12" s="67" t="s">
        <v>172</v>
      </c>
      <c r="C12" s="35">
        <v>1996</v>
      </c>
      <c r="D12" s="35">
        <v>274168.8</v>
      </c>
      <c r="E12" s="35">
        <v>4.3</v>
      </c>
      <c r="F12" s="35">
        <v>66.8</v>
      </c>
      <c r="G12" s="35">
        <v>28.2</v>
      </c>
      <c r="H12" s="35">
        <v>31.9</v>
      </c>
      <c r="I12" s="49" t="s">
        <v>257</v>
      </c>
      <c r="J12" s="49">
        <f>IF(AND(H12&lt;&gt;"",I12&lt;&gt;""),H12*$D12/100,"")</f>
        <v>87459.847199999989</v>
      </c>
      <c r="K12" s="49">
        <f>IF(AND(E12&lt;&gt;""),E12*$D12/100,"")</f>
        <v>11789.258399999999</v>
      </c>
      <c r="L12" s="49">
        <f t="shared" ref="L12:M12" si="2">IF(AND(F12&lt;&gt;""),F12*$D12/100,"")</f>
        <v>183144.75839999999</v>
      </c>
      <c r="M12" s="49">
        <f t="shared" si="2"/>
        <v>77315.601599999995</v>
      </c>
      <c r="O12" s="35">
        <v>1995</v>
      </c>
      <c r="P12" s="49" t="s">
        <v>257</v>
      </c>
      <c r="Q12" s="49" t="s">
        <v>257</v>
      </c>
      <c r="R12" s="68">
        <v>31003485</v>
      </c>
      <c r="V12" s="68">
        <f t="shared" ref="V12:V35" si="3">K11+K35+K59+K83+K107+K131+K155+K179+K203+K227+K251+K275+K299+K323+K347</f>
        <v>2348176.8925200002</v>
      </c>
      <c r="W12" s="68">
        <f t="shared" ref="W12:W35" si="4">L11+L35+L59+L83+L107+L131+L155+L179+L203+L227+L251+L275+L299+L323+L347</f>
        <v>7682079.4198200004</v>
      </c>
      <c r="X12" s="68">
        <f t="shared" ref="X12:X35" si="5">M11+M35+M59+M83+M107+M131+M155+M179+M203+M227+M251+M275+M299+M323+M347</f>
        <v>3542170.9509200002</v>
      </c>
      <c r="Z12" s="49">
        <v>1995</v>
      </c>
      <c r="AA12" s="69" t="e">
        <f t="shared" ref="AA12:AA32" si="6">100*P12/Q12</f>
        <v>#VALUE!</v>
      </c>
      <c r="AB12" s="69" t="e">
        <f t="shared" ref="AB12:AB32" si="7">100*Q12/R12</f>
        <v>#VALUE!</v>
      </c>
      <c r="AC12" s="69"/>
    </row>
    <row r="13" spans="1:38" ht="16.5" customHeight="1">
      <c r="B13" s="67" t="s">
        <v>172</v>
      </c>
      <c r="C13" s="35">
        <v>1997</v>
      </c>
      <c r="D13" s="35">
        <v>249577.60000000001</v>
      </c>
      <c r="E13" s="35">
        <v>4.4000000000000004</v>
      </c>
      <c r="F13" s="35">
        <v>72.900000000000006</v>
      </c>
      <c r="G13" s="35">
        <v>32.200000000000003</v>
      </c>
      <c r="H13" s="35">
        <v>36</v>
      </c>
      <c r="I13" s="49" t="s">
        <v>257</v>
      </c>
      <c r="J13" s="49">
        <f t="shared" ref="J13:J31" si="8">IF(AND(H13&lt;&gt;"",I13&lt;&gt;""),H13*$D13/100,"")</f>
        <v>89847.936000000002</v>
      </c>
      <c r="K13" s="49">
        <f t="shared" ref="K13:K31" si="9">IF(AND(E13&lt;&gt;""),E13*$D13/100,"")</f>
        <v>10981.414400000001</v>
      </c>
      <c r="L13" s="49">
        <f t="shared" ref="L13:L31" si="10">IF(AND(F13&lt;&gt;""),F13*$D13/100,"")</f>
        <v>181942.07040000003</v>
      </c>
      <c r="M13" s="49">
        <f t="shared" ref="M13:M31" si="11">IF(AND(G13&lt;&gt;""),G13*$D13/100,"")</f>
        <v>80363.987200000003</v>
      </c>
      <c r="O13" s="35">
        <v>1996</v>
      </c>
      <c r="P13" s="49" t="s">
        <v>257</v>
      </c>
      <c r="Q13" s="49" t="s">
        <v>257</v>
      </c>
      <c r="R13" s="68">
        <v>31860624</v>
      </c>
      <c r="S13" s="68" t="e">
        <f t="shared" ref="S13:S35" si="12">I12+I36+I60+I84+I108+I132+I156+I180+I204+I228+I252+I276+I300+I324+I348</f>
        <v>#VALUE!</v>
      </c>
      <c r="T13" s="68">
        <f t="shared" ref="T13:T35" si="13">D12+D36+D60+D84+D108+D132+D156+D180+D204+D228+D252+D276+D300+D324+D348</f>
        <v>17274737.869999997</v>
      </c>
      <c r="U13" s="68">
        <f t="shared" ref="U13:U35" si="14">J12+J36+J60+J84+J108+J132+J156+J180+J204+J228+J252+J276+J300+J324+J348</f>
        <v>4082512.64078</v>
      </c>
      <c r="V13" s="68">
        <f t="shared" si="3"/>
        <v>2452213.5353199998</v>
      </c>
      <c r="W13" s="68">
        <f t="shared" si="4"/>
        <v>7848099.5352599993</v>
      </c>
      <c r="X13" s="68">
        <f t="shared" si="5"/>
        <v>3580643.4682700001</v>
      </c>
      <c r="Y13" s="68"/>
      <c r="Z13" s="49">
        <v>1996</v>
      </c>
      <c r="AA13" s="69" t="e">
        <f t="shared" si="6"/>
        <v>#VALUE!</v>
      </c>
      <c r="AB13" s="69" t="e">
        <f t="shared" si="7"/>
        <v>#VALUE!</v>
      </c>
      <c r="AC13" s="69" t="e">
        <f t="shared" ref="AC13:AC34" si="15">100*S13/U13</f>
        <v>#VALUE!</v>
      </c>
      <c r="AD13" s="69">
        <f>100*U13/$T13</f>
        <v>23.632848564781149</v>
      </c>
      <c r="AE13" s="69">
        <f>100*V13/$T13</f>
        <v>14.195373346756318</v>
      </c>
      <c r="AF13" s="69">
        <f t="shared" ref="AE13:AG28" si="16">100*W13/$T13</f>
        <v>45.431077416748089</v>
      </c>
      <c r="AG13" s="69">
        <f t="shared" si="16"/>
        <v>20.727628373963864</v>
      </c>
    </row>
    <row r="14" spans="1:38" ht="16.5" customHeight="1">
      <c r="B14" s="67" t="s">
        <v>172</v>
      </c>
      <c r="C14" s="35">
        <v>1998</v>
      </c>
      <c r="D14" s="35">
        <v>273514.2</v>
      </c>
      <c r="E14" s="35">
        <v>3.2</v>
      </c>
      <c r="F14" s="35">
        <v>78.8</v>
      </c>
      <c r="G14" s="35">
        <v>31.1</v>
      </c>
      <c r="H14" s="35">
        <v>34</v>
      </c>
      <c r="I14" s="49" t="s">
        <v>257</v>
      </c>
      <c r="J14" s="49">
        <f t="shared" si="8"/>
        <v>92994.828000000009</v>
      </c>
      <c r="K14" s="49">
        <f t="shared" si="9"/>
        <v>8752.4544000000005</v>
      </c>
      <c r="L14" s="49">
        <f t="shared" si="10"/>
        <v>215529.18960000001</v>
      </c>
      <c r="M14" s="49">
        <f t="shared" si="11"/>
        <v>85062.916200000007</v>
      </c>
      <c r="O14" s="35">
        <v>1997</v>
      </c>
      <c r="P14" s="49" t="s">
        <v>257</v>
      </c>
      <c r="Q14" s="49" t="s">
        <v>257</v>
      </c>
      <c r="R14" s="68">
        <v>31788616</v>
      </c>
      <c r="S14" s="68" t="e">
        <f t="shared" si="12"/>
        <v>#VALUE!</v>
      </c>
      <c r="T14" s="68">
        <f t="shared" si="13"/>
        <v>17236764.009999998</v>
      </c>
      <c r="U14" s="68">
        <f t="shared" si="14"/>
        <v>4013744.7482300005</v>
      </c>
      <c r="V14" s="68">
        <f t="shared" si="3"/>
        <v>2583404.0958799999</v>
      </c>
      <c r="W14" s="68">
        <f t="shared" si="4"/>
        <v>7807892.3094200008</v>
      </c>
      <c r="X14" s="68">
        <f t="shared" si="5"/>
        <v>3497014.0403300002</v>
      </c>
      <c r="Y14" s="68"/>
      <c r="Z14" s="49">
        <v>1997</v>
      </c>
      <c r="AA14" s="69" t="e">
        <f t="shared" si="6"/>
        <v>#VALUE!</v>
      </c>
      <c r="AB14" s="69" t="e">
        <f t="shared" si="7"/>
        <v>#VALUE!</v>
      </c>
      <c r="AC14" s="69" t="e">
        <f t="shared" si="15"/>
        <v>#VALUE!</v>
      </c>
      <c r="AD14" s="69">
        <f t="shared" ref="AD14:AD34" si="17">100*U14/$T14</f>
        <v>23.285952896387084</v>
      </c>
      <c r="AE14" s="69">
        <f t="shared" si="16"/>
        <v>14.987755789782959</v>
      </c>
      <c r="AF14" s="69">
        <f t="shared" si="16"/>
        <v>45.297901072905631</v>
      </c>
      <c r="AG14" s="69">
        <f t="shared" si="16"/>
        <v>20.288112306353959</v>
      </c>
    </row>
    <row r="15" spans="1:38" ht="16.5" customHeight="1">
      <c r="B15" s="67" t="s">
        <v>172</v>
      </c>
      <c r="C15" s="35">
        <v>1999</v>
      </c>
      <c r="D15" s="35">
        <v>251347.5</v>
      </c>
      <c r="E15" s="35">
        <v>3.3</v>
      </c>
      <c r="F15" s="35">
        <v>90.8</v>
      </c>
      <c r="G15" s="35">
        <v>32.299999999999997</v>
      </c>
      <c r="H15" s="35">
        <v>37.6</v>
      </c>
      <c r="I15" s="49" t="s">
        <v>257</v>
      </c>
      <c r="J15" s="49">
        <f t="shared" si="8"/>
        <v>94506.66</v>
      </c>
      <c r="K15" s="49">
        <f t="shared" si="9"/>
        <v>8294.4675000000007</v>
      </c>
      <c r="L15" s="49">
        <f t="shared" si="10"/>
        <v>228223.53</v>
      </c>
      <c r="M15" s="49">
        <f t="shared" si="11"/>
        <v>81185.242499999993</v>
      </c>
      <c r="O15" s="35">
        <v>1998</v>
      </c>
      <c r="P15" s="49" t="s">
        <v>257</v>
      </c>
      <c r="Q15" s="49" t="s">
        <v>257</v>
      </c>
      <c r="R15" s="68">
        <v>31649638</v>
      </c>
      <c r="S15" s="68" t="e">
        <f t="shared" si="12"/>
        <v>#VALUE!</v>
      </c>
      <c r="T15" s="68">
        <f t="shared" si="13"/>
        <v>18510648.009999998</v>
      </c>
      <c r="U15" s="68">
        <f t="shared" si="14"/>
        <v>4463207.5488200001</v>
      </c>
      <c r="V15" s="68">
        <f t="shared" si="3"/>
        <v>2913423.8708999995</v>
      </c>
      <c r="W15" s="68">
        <f t="shared" si="4"/>
        <v>8692604.5137600005</v>
      </c>
      <c r="X15" s="68">
        <f t="shared" si="5"/>
        <v>3834236.0017500003</v>
      </c>
      <c r="Y15" s="68"/>
      <c r="Z15" s="49">
        <v>1998</v>
      </c>
      <c r="AA15" s="69" t="e">
        <f t="shared" si="6"/>
        <v>#VALUE!</v>
      </c>
      <c r="AB15" s="69" t="e">
        <f t="shared" si="7"/>
        <v>#VALUE!</v>
      </c>
      <c r="AC15" s="69" t="e">
        <f t="shared" si="15"/>
        <v>#VALUE!</v>
      </c>
      <c r="AD15" s="69">
        <f t="shared" si="17"/>
        <v>24.111568360053326</v>
      </c>
      <c r="AE15" s="69">
        <f t="shared" si="16"/>
        <v>15.739178170996944</v>
      </c>
      <c r="AF15" s="69">
        <f t="shared" si="16"/>
        <v>46.960022734287847</v>
      </c>
      <c r="AG15" s="69">
        <f t="shared" si="16"/>
        <v>20.713677877071795</v>
      </c>
    </row>
    <row r="16" spans="1:38" ht="16.5" customHeight="1">
      <c r="B16" s="67" t="s">
        <v>172</v>
      </c>
      <c r="C16" s="35">
        <v>2000</v>
      </c>
      <c r="D16" s="35">
        <v>222451.20000000001</v>
      </c>
      <c r="E16" s="35">
        <v>3.9</v>
      </c>
      <c r="F16" s="35">
        <v>101.5</v>
      </c>
      <c r="G16" s="35">
        <v>32.700000000000003</v>
      </c>
      <c r="H16" s="35">
        <v>40.299999999999997</v>
      </c>
      <c r="I16" s="49" t="s">
        <v>257</v>
      </c>
      <c r="J16" s="49">
        <f t="shared" si="8"/>
        <v>89647.833599999998</v>
      </c>
      <c r="K16" s="49">
        <f t="shared" si="9"/>
        <v>8675.5968000000012</v>
      </c>
      <c r="L16" s="49">
        <f t="shared" si="10"/>
        <v>225787.96799999999</v>
      </c>
      <c r="M16" s="49">
        <f t="shared" si="11"/>
        <v>72741.542400000006</v>
      </c>
      <c r="O16" s="35">
        <v>1999</v>
      </c>
      <c r="P16" s="49" t="s">
        <v>257</v>
      </c>
      <c r="Q16" s="49" t="s">
        <v>257</v>
      </c>
      <c r="R16" s="68">
        <v>32765284</v>
      </c>
      <c r="S16" s="68" t="e">
        <f t="shared" si="12"/>
        <v>#VALUE!</v>
      </c>
      <c r="T16" s="68">
        <f t="shared" si="13"/>
        <v>18461521.120000001</v>
      </c>
      <c r="U16" s="68">
        <f t="shared" si="14"/>
        <v>4506919.0580200003</v>
      </c>
      <c r="V16" s="68">
        <f t="shared" si="3"/>
        <v>3206884.9165400001</v>
      </c>
      <c r="W16" s="68">
        <f t="shared" si="4"/>
        <v>8976872.4580999985</v>
      </c>
      <c r="X16" s="68">
        <f t="shared" si="5"/>
        <v>3852793.71404</v>
      </c>
      <c r="Y16" s="68"/>
      <c r="Z16" s="49">
        <v>1999</v>
      </c>
      <c r="AA16" s="69" t="e">
        <f t="shared" si="6"/>
        <v>#VALUE!</v>
      </c>
      <c r="AB16" s="69" t="e">
        <f t="shared" si="7"/>
        <v>#VALUE!</v>
      </c>
      <c r="AC16" s="69" t="e">
        <f t="shared" si="15"/>
        <v>#VALUE!</v>
      </c>
      <c r="AD16" s="69">
        <f t="shared" si="17"/>
        <v>24.412501162417758</v>
      </c>
      <c r="AE16" s="69">
        <f t="shared" si="16"/>
        <v>17.370642948082274</v>
      </c>
      <c r="AF16" s="69">
        <f t="shared" si="16"/>
        <v>48.624771489577007</v>
      </c>
      <c r="AG16" s="69">
        <f t="shared" si="16"/>
        <v>20.869318887630207</v>
      </c>
    </row>
    <row r="17" spans="2:33" ht="16.5" customHeight="1">
      <c r="B17" s="67" t="s">
        <v>172</v>
      </c>
      <c r="C17" s="35">
        <v>2001</v>
      </c>
      <c r="D17" s="35">
        <v>236770.6</v>
      </c>
      <c r="E17" s="35">
        <v>3.9</v>
      </c>
      <c r="F17" s="35">
        <v>109.2</v>
      </c>
      <c r="G17" s="35">
        <v>32.6</v>
      </c>
      <c r="H17" s="35">
        <v>38.299999999999997</v>
      </c>
      <c r="I17" s="49" t="s">
        <v>257</v>
      </c>
      <c r="J17" s="49">
        <f t="shared" si="8"/>
        <v>90683.139800000004</v>
      </c>
      <c r="K17" s="49">
        <f t="shared" si="9"/>
        <v>9234.0533999999989</v>
      </c>
      <c r="L17" s="49">
        <f t="shared" si="10"/>
        <v>258553.4952</v>
      </c>
      <c r="M17" s="49">
        <f t="shared" si="11"/>
        <v>77187.21560000001</v>
      </c>
      <c r="O17" s="35">
        <v>2000</v>
      </c>
      <c r="P17" s="49" t="s">
        <v>257</v>
      </c>
      <c r="Q17" s="49" t="s">
        <v>257</v>
      </c>
      <c r="R17" s="68">
        <v>33843968</v>
      </c>
      <c r="S17" s="68" t="e">
        <f t="shared" si="12"/>
        <v>#VALUE!</v>
      </c>
      <c r="T17" s="68">
        <f t="shared" si="13"/>
        <v>18277499.800000001</v>
      </c>
      <c r="U17" s="68">
        <f t="shared" si="14"/>
        <v>4681288.3560000006</v>
      </c>
      <c r="V17" s="68">
        <f t="shared" si="3"/>
        <v>3448159.8149999999</v>
      </c>
      <c r="W17" s="68">
        <f t="shared" si="4"/>
        <v>9050594.2905000001</v>
      </c>
      <c r="X17" s="68">
        <f t="shared" si="5"/>
        <v>4046094.8178000003</v>
      </c>
      <c r="Y17" s="68"/>
      <c r="Z17" s="49">
        <v>2000</v>
      </c>
      <c r="AA17" s="69" t="e">
        <f t="shared" si="6"/>
        <v>#VALUE!</v>
      </c>
      <c r="AB17" s="69" t="e">
        <f t="shared" si="7"/>
        <v>#VALUE!</v>
      </c>
      <c r="AC17" s="69" t="e">
        <f t="shared" si="15"/>
        <v>#VALUE!</v>
      </c>
      <c r="AD17" s="69">
        <f t="shared" si="17"/>
        <v>25.612301503075386</v>
      </c>
      <c r="AE17" s="69">
        <f t="shared" si="16"/>
        <v>18.865598975413473</v>
      </c>
      <c r="AF17" s="69">
        <f t="shared" si="16"/>
        <v>49.517682339134801</v>
      </c>
      <c r="AG17" s="69">
        <f t="shared" si="16"/>
        <v>22.137025643955965</v>
      </c>
    </row>
    <row r="18" spans="2:33" ht="16.5" customHeight="1">
      <c r="B18" s="67" t="s">
        <v>172</v>
      </c>
      <c r="C18" s="35">
        <v>2002</v>
      </c>
      <c r="D18" s="35">
        <v>272987.7</v>
      </c>
      <c r="E18" s="35">
        <v>3.7</v>
      </c>
      <c r="F18" s="35">
        <v>106.2</v>
      </c>
      <c r="G18" s="35">
        <v>34.4</v>
      </c>
      <c r="H18" s="35">
        <v>37.9</v>
      </c>
      <c r="I18" s="49" t="s">
        <v>257</v>
      </c>
      <c r="J18" s="49">
        <f t="shared" si="8"/>
        <v>103462.3383</v>
      </c>
      <c r="K18" s="49">
        <f t="shared" si="9"/>
        <v>10100.544900000001</v>
      </c>
      <c r="L18" s="49">
        <f t="shared" si="10"/>
        <v>289912.9374</v>
      </c>
      <c r="M18" s="49">
        <f t="shared" si="11"/>
        <v>93907.768800000005</v>
      </c>
      <c r="O18" s="35">
        <v>2001</v>
      </c>
      <c r="P18" s="49" t="s">
        <v>257</v>
      </c>
      <c r="Q18" s="49" t="s">
        <v>257</v>
      </c>
      <c r="R18" s="68">
        <v>33593509</v>
      </c>
      <c r="S18" s="68" t="e">
        <f t="shared" si="12"/>
        <v>#VALUE!</v>
      </c>
      <c r="T18" s="68">
        <f t="shared" si="13"/>
        <v>19057983.299999997</v>
      </c>
      <c r="U18" s="68">
        <f t="shared" si="14"/>
        <v>4510813.8267999999</v>
      </c>
      <c r="V18" s="68">
        <f t="shared" si="3"/>
        <v>3744875.5900999997</v>
      </c>
      <c r="W18" s="68">
        <f t="shared" si="4"/>
        <v>9716424.8259999994</v>
      </c>
      <c r="X18" s="68">
        <f t="shared" si="5"/>
        <v>3881373.1148999999</v>
      </c>
      <c r="Y18" s="68"/>
      <c r="Z18" s="49">
        <v>2001</v>
      </c>
      <c r="AA18" s="69" t="e">
        <f t="shared" si="6"/>
        <v>#VALUE!</v>
      </c>
      <c r="AB18" s="69" t="e">
        <f t="shared" si="7"/>
        <v>#VALUE!</v>
      </c>
      <c r="AC18" s="69" t="e">
        <f t="shared" si="15"/>
        <v>#VALUE!</v>
      </c>
      <c r="AD18" s="69">
        <f t="shared" si="17"/>
        <v>23.668893795284209</v>
      </c>
      <c r="AE18" s="69">
        <f t="shared" si="16"/>
        <v>19.649904877920637</v>
      </c>
      <c r="AF18" s="69">
        <f t="shared" si="16"/>
        <v>50.983489034750079</v>
      </c>
      <c r="AG18" s="69">
        <f t="shared" si="16"/>
        <v>20.366127169919395</v>
      </c>
    </row>
    <row r="19" spans="2:33" ht="16.5" customHeight="1">
      <c r="B19" s="67" t="s">
        <v>172</v>
      </c>
      <c r="C19" s="35">
        <v>2003</v>
      </c>
      <c r="D19" s="35">
        <v>334110</v>
      </c>
      <c r="E19" s="35">
        <v>4</v>
      </c>
      <c r="F19" s="35">
        <v>112.1</v>
      </c>
      <c r="G19" s="35">
        <v>33.700000000000003</v>
      </c>
      <c r="H19" s="35">
        <v>37.799999999999997</v>
      </c>
      <c r="I19" s="49" t="s">
        <v>257</v>
      </c>
      <c r="J19" s="49">
        <f t="shared" si="8"/>
        <v>126293.57999999999</v>
      </c>
      <c r="K19" s="49">
        <f t="shared" si="9"/>
        <v>13364.4</v>
      </c>
      <c r="L19" s="49">
        <f t="shared" si="10"/>
        <v>374537.31</v>
      </c>
      <c r="M19" s="49">
        <f t="shared" si="11"/>
        <v>112595.07000000002</v>
      </c>
      <c r="O19" s="35">
        <v>2002</v>
      </c>
      <c r="P19" s="49" t="s">
        <v>257</v>
      </c>
      <c r="Q19" s="49" t="s">
        <v>257</v>
      </c>
      <c r="R19" s="68">
        <v>34720425</v>
      </c>
      <c r="S19" s="68" t="e">
        <f t="shared" si="12"/>
        <v>#VALUE!</v>
      </c>
      <c r="T19" s="68">
        <f t="shared" si="13"/>
        <v>20653749.299999997</v>
      </c>
      <c r="U19" s="68">
        <f t="shared" si="14"/>
        <v>4766739.1873000003</v>
      </c>
      <c r="V19" s="68">
        <f t="shared" si="3"/>
        <v>3895551.3072000002</v>
      </c>
      <c r="W19" s="68">
        <f t="shared" si="4"/>
        <v>10769774.526299998</v>
      </c>
      <c r="X19" s="68">
        <f t="shared" si="5"/>
        <v>4254819.2039999999</v>
      </c>
      <c r="Y19" s="68"/>
      <c r="Z19" s="49">
        <v>2002</v>
      </c>
      <c r="AA19" s="69" t="e">
        <f t="shared" si="6"/>
        <v>#VALUE!</v>
      </c>
      <c r="AB19" s="69" t="e">
        <f t="shared" si="7"/>
        <v>#VALUE!</v>
      </c>
      <c r="AC19" s="69" t="e">
        <f t="shared" si="15"/>
        <v>#VALUE!</v>
      </c>
      <c r="AD19" s="69">
        <f t="shared" si="17"/>
        <v>23.079292374774788</v>
      </c>
      <c r="AE19" s="69">
        <f t="shared" si="16"/>
        <v>18.861230717078573</v>
      </c>
      <c r="AF19" s="69">
        <f t="shared" si="16"/>
        <v>52.144404242865484</v>
      </c>
      <c r="AG19" s="69">
        <f t="shared" si="16"/>
        <v>20.600711000205663</v>
      </c>
    </row>
    <row r="20" spans="2:33" ht="16.5" customHeight="1">
      <c r="B20" s="67" t="s">
        <v>172</v>
      </c>
      <c r="C20" s="35">
        <v>2004</v>
      </c>
      <c r="D20" s="35">
        <v>384787.3</v>
      </c>
      <c r="E20" s="35">
        <v>4.5999999999999996</v>
      </c>
      <c r="F20" s="35">
        <v>113.4</v>
      </c>
      <c r="G20" s="35">
        <v>34.5</v>
      </c>
      <c r="H20" s="35">
        <v>38.5</v>
      </c>
      <c r="I20" s="49" t="s">
        <v>257</v>
      </c>
      <c r="J20" s="49">
        <f t="shared" si="8"/>
        <v>148143.11049999998</v>
      </c>
      <c r="K20" s="49">
        <f t="shared" si="9"/>
        <v>17700.215799999998</v>
      </c>
      <c r="L20" s="49">
        <f t="shared" si="10"/>
        <v>436348.79820000002</v>
      </c>
      <c r="M20" s="49">
        <f t="shared" si="11"/>
        <v>132751.61849999998</v>
      </c>
      <c r="O20" s="35">
        <v>2003</v>
      </c>
      <c r="P20" s="49" t="s">
        <v>257</v>
      </c>
      <c r="Q20" s="49" t="s">
        <v>257</v>
      </c>
      <c r="R20" s="68">
        <v>38982148</v>
      </c>
      <c r="S20" s="68" t="e">
        <f t="shared" si="12"/>
        <v>#VALUE!</v>
      </c>
      <c r="T20" s="68">
        <f t="shared" si="13"/>
        <v>23280663.399999999</v>
      </c>
      <c r="U20" s="68">
        <f t="shared" si="14"/>
        <v>5332736.8869000003</v>
      </c>
      <c r="V20" s="68">
        <f t="shared" si="3"/>
        <v>4138897.2385</v>
      </c>
      <c r="W20" s="68">
        <f t="shared" si="4"/>
        <v>12283019.2721</v>
      </c>
      <c r="X20" s="68">
        <f t="shared" si="5"/>
        <v>4752094.3280999996</v>
      </c>
      <c r="Y20" s="68"/>
      <c r="Z20" s="49">
        <v>2003</v>
      </c>
      <c r="AA20" s="69" t="e">
        <f t="shared" si="6"/>
        <v>#VALUE!</v>
      </c>
      <c r="AB20" s="69" t="e">
        <f t="shared" si="7"/>
        <v>#VALUE!</v>
      </c>
      <c r="AC20" s="69" t="e">
        <f t="shared" si="15"/>
        <v>#VALUE!</v>
      </c>
      <c r="AD20" s="69">
        <f t="shared" si="17"/>
        <v>22.906292639839467</v>
      </c>
      <c r="AE20" s="69">
        <f t="shared" si="16"/>
        <v>17.778261587253567</v>
      </c>
      <c r="AF20" s="69">
        <f t="shared" si="16"/>
        <v>52.760606779358362</v>
      </c>
      <c r="AG20" s="69">
        <f t="shared" si="16"/>
        <v>20.412194646051194</v>
      </c>
    </row>
    <row r="21" spans="2:33" ht="16.5" customHeight="1">
      <c r="B21" s="67" t="s">
        <v>172</v>
      </c>
      <c r="C21" s="35">
        <v>2005</v>
      </c>
      <c r="D21" s="35">
        <v>368408.2</v>
      </c>
      <c r="E21" s="35">
        <v>3.5</v>
      </c>
      <c r="F21" s="35">
        <v>110.1</v>
      </c>
      <c r="G21" s="35">
        <v>35.1</v>
      </c>
      <c r="H21" s="35">
        <v>39.200000000000003</v>
      </c>
      <c r="I21" s="49" t="s">
        <v>257</v>
      </c>
      <c r="J21" s="49">
        <f t="shared" si="8"/>
        <v>144416.01440000001</v>
      </c>
      <c r="K21" s="49">
        <f t="shared" si="9"/>
        <v>12894.287</v>
      </c>
      <c r="L21" s="49">
        <f t="shared" si="10"/>
        <v>405617.42820000002</v>
      </c>
      <c r="M21" s="49">
        <f t="shared" si="11"/>
        <v>129311.2782</v>
      </c>
      <c r="O21" s="35">
        <v>2004</v>
      </c>
      <c r="P21" s="49" t="s">
        <v>257</v>
      </c>
      <c r="Q21" s="49" t="s">
        <v>257</v>
      </c>
      <c r="R21" s="68">
        <v>43876975</v>
      </c>
      <c r="S21" s="68" t="e">
        <f t="shared" si="12"/>
        <v>#VALUE!</v>
      </c>
      <c r="T21" s="68">
        <f t="shared" si="13"/>
        <v>25678564.5</v>
      </c>
      <c r="U21" s="68">
        <f t="shared" si="14"/>
        <v>5962370.982499999</v>
      </c>
      <c r="V21" s="68">
        <f t="shared" si="3"/>
        <v>4270260.2107999995</v>
      </c>
      <c r="W21" s="68">
        <f t="shared" si="4"/>
        <v>13848570.393699998</v>
      </c>
      <c r="X21" s="68">
        <f t="shared" si="5"/>
        <v>5300499.7434</v>
      </c>
      <c r="Y21" s="68"/>
      <c r="Z21" s="49">
        <v>2004</v>
      </c>
      <c r="AA21" s="69" t="e">
        <f t="shared" si="6"/>
        <v>#VALUE!</v>
      </c>
      <c r="AB21" s="69" t="e">
        <f t="shared" si="7"/>
        <v>#VALUE!</v>
      </c>
      <c r="AC21" s="69" t="e">
        <f t="shared" si="15"/>
        <v>#VALUE!</v>
      </c>
      <c r="AD21" s="69">
        <f t="shared" si="17"/>
        <v>23.219253484749892</v>
      </c>
      <c r="AE21" s="69">
        <f t="shared" si="16"/>
        <v>16.629668729340377</v>
      </c>
      <c r="AF21" s="69">
        <f t="shared" si="16"/>
        <v>53.930469492171177</v>
      </c>
      <c r="AG21" s="69">
        <f t="shared" si="16"/>
        <v>20.641729187782285</v>
      </c>
    </row>
    <row r="22" spans="2:33" ht="16.5" customHeight="1">
      <c r="B22" s="67" t="s">
        <v>172</v>
      </c>
      <c r="C22" s="35">
        <v>2006</v>
      </c>
      <c r="D22" s="35">
        <v>418860.4</v>
      </c>
      <c r="E22" s="35">
        <v>3.7</v>
      </c>
      <c r="F22" s="35">
        <v>109.8</v>
      </c>
      <c r="G22" s="35">
        <v>37.4</v>
      </c>
      <c r="H22" s="35">
        <v>39.9</v>
      </c>
      <c r="I22" s="49" t="s">
        <v>257</v>
      </c>
      <c r="J22" s="49">
        <f t="shared" si="8"/>
        <v>167125.2996</v>
      </c>
      <c r="K22" s="49">
        <f t="shared" si="9"/>
        <v>15497.834800000002</v>
      </c>
      <c r="L22" s="49">
        <f t="shared" si="10"/>
        <v>459908.71919999999</v>
      </c>
      <c r="M22" s="49">
        <f t="shared" si="11"/>
        <v>156653.78960000002</v>
      </c>
      <c r="O22" s="35">
        <v>2005</v>
      </c>
      <c r="P22" s="49" t="s">
        <v>257</v>
      </c>
      <c r="Q22" s="49" t="s">
        <v>257</v>
      </c>
      <c r="R22" s="68">
        <v>47548380</v>
      </c>
      <c r="S22" s="68" t="e">
        <f t="shared" si="12"/>
        <v>#VALUE!</v>
      </c>
      <c r="T22" s="68">
        <f t="shared" si="13"/>
        <v>26069679.300000001</v>
      </c>
      <c r="U22" s="68">
        <f t="shared" si="14"/>
        <v>6269858.8402999993</v>
      </c>
      <c r="V22" s="68">
        <f t="shared" si="3"/>
        <v>4218912.7358999997</v>
      </c>
      <c r="W22" s="68">
        <f t="shared" si="4"/>
        <v>14509862.2041</v>
      </c>
      <c r="X22" s="68">
        <f t="shared" si="5"/>
        <v>5531568.5943</v>
      </c>
      <c r="Y22" s="68"/>
      <c r="Z22" s="49">
        <v>2005</v>
      </c>
      <c r="AA22" s="69" t="e">
        <f t="shared" si="6"/>
        <v>#VALUE!</v>
      </c>
      <c r="AB22" s="69" t="e">
        <f t="shared" si="7"/>
        <v>#VALUE!</v>
      </c>
      <c r="AC22" s="69" t="e">
        <f t="shared" si="15"/>
        <v>#VALUE!</v>
      </c>
      <c r="AD22" s="69">
        <f t="shared" si="17"/>
        <v>24.050387302999923</v>
      </c>
      <c r="AE22" s="69">
        <f t="shared" si="16"/>
        <v>16.183216860285658</v>
      </c>
      <c r="AF22" s="69">
        <f t="shared" si="16"/>
        <v>55.658000380925287</v>
      </c>
      <c r="AG22" s="69">
        <f t="shared" si="16"/>
        <v>21.218399085945023</v>
      </c>
    </row>
    <row r="23" spans="2:33" ht="16.5" customHeight="1">
      <c r="B23" s="67" t="s">
        <v>172</v>
      </c>
      <c r="C23" s="35">
        <v>2007</v>
      </c>
      <c r="D23" s="35">
        <v>497633.6</v>
      </c>
      <c r="E23" s="35">
        <v>4.3</v>
      </c>
      <c r="F23" s="35">
        <v>118.7</v>
      </c>
      <c r="G23" s="35">
        <v>37.200000000000003</v>
      </c>
      <c r="H23" s="35">
        <v>40.799999999999997</v>
      </c>
      <c r="I23" s="49" t="s">
        <v>257</v>
      </c>
      <c r="J23" s="49">
        <f t="shared" si="8"/>
        <v>203034.50879999998</v>
      </c>
      <c r="K23" s="49">
        <f t="shared" si="9"/>
        <v>21398.2448</v>
      </c>
      <c r="L23" s="49">
        <f t="shared" si="10"/>
        <v>590691.08319999999</v>
      </c>
      <c r="M23" s="49">
        <f t="shared" si="11"/>
        <v>185119.69920000003</v>
      </c>
      <c r="O23" s="35">
        <v>2006</v>
      </c>
      <c r="P23" s="49" t="s">
        <v>257</v>
      </c>
      <c r="Q23" s="49" t="s">
        <v>257</v>
      </c>
      <c r="R23" s="68">
        <v>51496396</v>
      </c>
      <c r="S23" s="68" t="e">
        <f t="shared" si="12"/>
        <v>#VALUE!</v>
      </c>
      <c r="T23" s="68">
        <f t="shared" si="13"/>
        <v>28744272.700000003</v>
      </c>
      <c r="U23" s="68">
        <f t="shared" si="14"/>
        <v>6864388.9886999996</v>
      </c>
      <c r="V23" s="68">
        <f t="shared" si="3"/>
        <v>4507081.7687999997</v>
      </c>
      <c r="W23" s="68">
        <f t="shared" si="4"/>
        <v>16989122.364299998</v>
      </c>
      <c r="X23" s="68">
        <f t="shared" si="5"/>
        <v>6222717.7790000001</v>
      </c>
      <c r="Y23" s="68"/>
      <c r="Z23" s="49">
        <v>2006</v>
      </c>
      <c r="AA23" s="69" t="e">
        <f t="shared" si="6"/>
        <v>#VALUE!</v>
      </c>
      <c r="AB23" s="69" t="e">
        <f t="shared" si="7"/>
        <v>#VALUE!</v>
      </c>
      <c r="AC23" s="69" t="e">
        <f t="shared" si="15"/>
        <v>#VALUE!</v>
      </c>
      <c r="AD23" s="69">
        <f t="shared" si="17"/>
        <v>23.880892935934327</v>
      </c>
      <c r="AE23" s="69">
        <f t="shared" si="16"/>
        <v>15.679929757972271</v>
      </c>
      <c r="AF23" s="69">
        <f t="shared" si="16"/>
        <v>59.104373735989491</v>
      </c>
      <c r="AG23" s="69">
        <f t="shared" si="16"/>
        <v>21.648548369776631</v>
      </c>
    </row>
    <row r="24" spans="2:33" ht="16.5" customHeight="1">
      <c r="B24" s="67" t="s">
        <v>172</v>
      </c>
      <c r="C24" s="35">
        <v>2008</v>
      </c>
      <c r="D24" s="35">
        <v>462746.9</v>
      </c>
      <c r="E24" s="35">
        <v>4.4000000000000004</v>
      </c>
      <c r="F24" s="35">
        <v>137.80000000000001</v>
      </c>
      <c r="G24" s="35">
        <v>37.4</v>
      </c>
      <c r="H24" s="35">
        <v>39.200000000000003</v>
      </c>
      <c r="I24" s="49" t="s">
        <v>257</v>
      </c>
      <c r="J24" s="49">
        <f t="shared" si="8"/>
        <v>181396.78479999999</v>
      </c>
      <c r="K24" s="49">
        <f t="shared" si="9"/>
        <v>20360.863600000004</v>
      </c>
      <c r="L24" s="49">
        <f t="shared" si="10"/>
        <v>637665.22820000013</v>
      </c>
      <c r="M24" s="49">
        <f t="shared" si="11"/>
        <v>173067.3406</v>
      </c>
      <c r="O24" s="35">
        <v>2007</v>
      </c>
      <c r="P24" s="49" t="s">
        <v>257</v>
      </c>
      <c r="Q24" s="49" t="s">
        <v>257</v>
      </c>
      <c r="R24" s="68">
        <v>58118615</v>
      </c>
      <c r="S24" s="68" t="e">
        <f t="shared" si="12"/>
        <v>#VALUE!</v>
      </c>
      <c r="T24" s="68">
        <f t="shared" si="13"/>
        <v>32186011.000000004</v>
      </c>
      <c r="U24" s="68">
        <f t="shared" si="14"/>
        <v>7912114.2342000008</v>
      </c>
      <c r="V24" s="68">
        <f t="shared" si="3"/>
        <v>4882005.8001999995</v>
      </c>
      <c r="W24" s="68">
        <f t="shared" si="4"/>
        <v>20574007.3103</v>
      </c>
      <c r="X24" s="68">
        <f t="shared" si="5"/>
        <v>7083834.4889000002</v>
      </c>
      <c r="Y24" s="68"/>
      <c r="Z24" s="49">
        <v>2007</v>
      </c>
      <c r="AA24" s="69" t="e">
        <f t="shared" si="6"/>
        <v>#VALUE!</v>
      </c>
      <c r="AB24" s="69" t="e">
        <f t="shared" si="7"/>
        <v>#VALUE!</v>
      </c>
      <c r="AC24" s="69" t="e">
        <f t="shared" si="15"/>
        <v>#VALUE!</v>
      </c>
      <c r="AD24" s="69">
        <f t="shared" si="17"/>
        <v>24.582462965665425</v>
      </c>
      <c r="AE24" s="69">
        <f t="shared" si="16"/>
        <v>15.168098339989999</v>
      </c>
      <c r="AF24" s="69">
        <f t="shared" si="16"/>
        <v>63.92220306610843</v>
      </c>
      <c r="AG24" s="69">
        <f t="shared" si="16"/>
        <v>22.009047622894304</v>
      </c>
    </row>
    <row r="25" spans="2:33" ht="16.5" customHeight="1">
      <c r="B25" s="67" t="s">
        <v>172</v>
      </c>
      <c r="C25" s="35">
        <v>2009</v>
      </c>
      <c r="D25" s="35">
        <v>511944.8</v>
      </c>
      <c r="E25" s="35">
        <v>10</v>
      </c>
      <c r="F25" s="35">
        <v>142.1</v>
      </c>
      <c r="G25" s="35">
        <v>36.799999999999997</v>
      </c>
      <c r="H25" s="35">
        <v>38.700000000000003</v>
      </c>
      <c r="I25" s="49" t="s">
        <v>257</v>
      </c>
      <c r="J25" s="49">
        <f t="shared" si="8"/>
        <v>198122.63760000002</v>
      </c>
      <c r="K25" s="49">
        <f t="shared" si="9"/>
        <v>51194.48</v>
      </c>
      <c r="L25" s="49">
        <f t="shared" si="10"/>
        <v>727473.56079999998</v>
      </c>
      <c r="M25" s="49">
        <f t="shared" si="11"/>
        <v>188395.68639999998</v>
      </c>
      <c r="O25" s="35">
        <v>2008</v>
      </c>
      <c r="P25" s="49" t="s">
        <v>257</v>
      </c>
      <c r="Q25" s="49" t="s">
        <v>257</v>
      </c>
      <c r="R25" s="68">
        <v>63752934</v>
      </c>
      <c r="S25" s="68" t="e">
        <f t="shared" si="12"/>
        <v>#VALUE!</v>
      </c>
      <c r="T25" s="68">
        <f t="shared" si="13"/>
        <v>30623227.199999999</v>
      </c>
      <c r="U25" s="68">
        <f t="shared" si="14"/>
        <v>7095426.5589999994</v>
      </c>
      <c r="V25" s="68">
        <f t="shared" si="3"/>
        <v>4901483.1595000001</v>
      </c>
      <c r="W25" s="68">
        <f t="shared" si="4"/>
        <v>20441626.9573</v>
      </c>
      <c r="X25" s="68">
        <f t="shared" si="5"/>
        <v>6247029.6538999993</v>
      </c>
      <c r="Y25" s="68"/>
      <c r="Z25" s="49">
        <v>2008</v>
      </c>
      <c r="AA25" s="69" t="e">
        <f t="shared" si="6"/>
        <v>#VALUE!</v>
      </c>
      <c r="AB25" s="69" t="e">
        <f t="shared" si="7"/>
        <v>#VALUE!</v>
      </c>
      <c r="AC25" s="69" t="e">
        <f t="shared" si="15"/>
        <v>#VALUE!</v>
      </c>
      <c r="AD25" s="69">
        <f t="shared" si="17"/>
        <v>23.170081039009499</v>
      </c>
      <c r="AE25" s="69">
        <f t="shared" si="16"/>
        <v>16.005769501328064</v>
      </c>
      <c r="AF25" s="69">
        <f t="shared" si="16"/>
        <v>66.752033754626623</v>
      </c>
      <c r="AG25" s="69">
        <f t="shared" si="16"/>
        <v>20.399645057330861</v>
      </c>
    </row>
    <row r="26" spans="2:33" ht="16.5" customHeight="1">
      <c r="B26" s="67" t="s">
        <v>172</v>
      </c>
      <c r="C26" s="35">
        <v>2010</v>
      </c>
      <c r="D26" s="35">
        <v>492923.3</v>
      </c>
      <c r="E26" s="35">
        <v>7.4</v>
      </c>
      <c r="F26" s="35">
        <v>130.1</v>
      </c>
      <c r="G26" s="35">
        <v>36.299999999999997</v>
      </c>
      <c r="H26" s="35">
        <v>39</v>
      </c>
      <c r="I26" s="49" t="s">
        <v>257</v>
      </c>
      <c r="J26" s="49">
        <f t="shared" si="8"/>
        <v>192240.087</v>
      </c>
      <c r="K26" s="49">
        <f t="shared" si="9"/>
        <v>36476.324200000003</v>
      </c>
      <c r="L26" s="49">
        <f t="shared" si="10"/>
        <v>641293.21329999994</v>
      </c>
      <c r="M26" s="49">
        <f t="shared" si="11"/>
        <v>178931.15789999999</v>
      </c>
      <c r="O26" s="35">
        <v>2009</v>
      </c>
      <c r="P26" s="49" t="s">
        <v>257</v>
      </c>
      <c r="Q26" s="49" t="s">
        <v>257</v>
      </c>
      <c r="R26" s="68">
        <v>60393888</v>
      </c>
      <c r="S26" s="68" t="e">
        <f t="shared" si="12"/>
        <v>#VALUE!</v>
      </c>
      <c r="T26" s="68">
        <f t="shared" si="13"/>
        <v>31455561.300000001</v>
      </c>
      <c r="U26" s="68">
        <f t="shared" si="14"/>
        <v>7184808.0444999998</v>
      </c>
      <c r="V26" s="68">
        <f t="shared" si="3"/>
        <v>5482483.1782</v>
      </c>
      <c r="W26" s="68">
        <f t="shared" si="4"/>
        <v>20904266.5436</v>
      </c>
      <c r="X26" s="68">
        <f t="shared" si="5"/>
        <v>6328393.2800000003</v>
      </c>
      <c r="Y26" s="68"/>
      <c r="Z26" s="49">
        <v>2009</v>
      </c>
      <c r="AA26" s="69" t="e">
        <f t="shared" si="6"/>
        <v>#VALUE!</v>
      </c>
      <c r="AB26" s="69" t="e">
        <f t="shared" si="7"/>
        <v>#VALUE!</v>
      </c>
      <c r="AC26" s="69" t="e">
        <f t="shared" si="15"/>
        <v>#VALUE!</v>
      </c>
      <c r="AD26" s="69">
        <f t="shared" si="17"/>
        <v>22.841137616259925</v>
      </c>
      <c r="AE26" s="69">
        <f t="shared" si="16"/>
        <v>17.429296924356585</v>
      </c>
      <c r="AF26" s="69">
        <f t="shared" si="16"/>
        <v>66.456504604163598</v>
      </c>
      <c r="AG26" s="69">
        <f t="shared" si="16"/>
        <v>20.118519646317676</v>
      </c>
    </row>
    <row r="27" spans="2:33" ht="16.5" customHeight="1">
      <c r="B27" s="67" t="s">
        <v>172</v>
      </c>
      <c r="C27" s="35">
        <v>2011</v>
      </c>
      <c r="D27" s="35">
        <v>506606</v>
      </c>
      <c r="E27" s="35">
        <v>8.1</v>
      </c>
      <c r="F27" s="35">
        <v>137.30000000000001</v>
      </c>
      <c r="G27" s="35">
        <v>37.1</v>
      </c>
      <c r="H27" s="35">
        <v>40.299999999999997</v>
      </c>
      <c r="I27" s="49" t="s">
        <v>257</v>
      </c>
      <c r="J27" s="49">
        <f t="shared" si="8"/>
        <v>204162.21799999996</v>
      </c>
      <c r="K27" s="49">
        <f t="shared" si="9"/>
        <v>41035.085999999996</v>
      </c>
      <c r="L27" s="49">
        <f t="shared" si="10"/>
        <v>695570.03800000018</v>
      </c>
      <c r="M27" s="49">
        <f t="shared" si="11"/>
        <v>187950.826</v>
      </c>
      <c r="O27" s="35">
        <v>2010</v>
      </c>
      <c r="P27" s="49" t="s">
        <v>257</v>
      </c>
      <c r="Q27" s="49" t="s">
        <v>257</v>
      </c>
      <c r="R27" s="68">
        <v>66025267</v>
      </c>
      <c r="S27" s="68" t="e">
        <f t="shared" si="12"/>
        <v>#VALUE!</v>
      </c>
      <c r="T27" s="68">
        <f t="shared" si="13"/>
        <v>31465128.099999998</v>
      </c>
      <c r="U27" s="68">
        <f t="shared" si="14"/>
        <v>7142386.8187000006</v>
      </c>
      <c r="V27" s="68">
        <f t="shared" si="3"/>
        <v>5672861.4644999998</v>
      </c>
      <c r="W27" s="68">
        <f t="shared" si="4"/>
        <v>19789983.683700003</v>
      </c>
      <c r="X27" s="68">
        <f t="shared" si="5"/>
        <v>6364959.0667000003</v>
      </c>
      <c r="Y27" s="68"/>
      <c r="Z27" s="49">
        <v>2010</v>
      </c>
      <c r="AA27" s="69" t="e">
        <f t="shared" si="6"/>
        <v>#VALUE!</v>
      </c>
      <c r="AB27" s="69" t="e">
        <f t="shared" si="7"/>
        <v>#VALUE!</v>
      </c>
      <c r="AC27" s="69" t="e">
        <f t="shared" si="15"/>
        <v>#VALUE!</v>
      </c>
      <c r="AD27" s="69">
        <f t="shared" si="17"/>
        <v>22.699373083753635</v>
      </c>
      <c r="AE27" s="69">
        <f t="shared" si="16"/>
        <v>18.029042966140029</v>
      </c>
      <c r="AF27" s="69">
        <f t="shared" si="16"/>
        <v>62.894972557572409</v>
      </c>
      <c r="AG27" s="69">
        <f t="shared" si="16"/>
        <v>20.228613233263783</v>
      </c>
    </row>
    <row r="28" spans="2:33" ht="16.5" customHeight="1">
      <c r="B28" s="67" t="s">
        <v>172</v>
      </c>
      <c r="C28" s="35">
        <v>2012</v>
      </c>
      <c r="D28" s="35">
        <v>500683.9</v>
      </c>
      <c r="E28" s="35">
        <v>10.7</v>
      </c>
      <c r="F28" s="35">
        <v>139.30000000000001</v>
      </c>
      <c r="G28" s="35">
        <v>37.1</v>
      </c>
      <c r="H28" s="35">
        <v>41</v>
      </c>
      <c r="I28" s="49" t="s">
        <v>257</v>
      </c>
      <c r="J28" s="49">
        <f t="shared" si="8"/>
        <v>205280.39900000003</v>
      </c>
      <c r="K28" s="49">
        <f t="shared" si="9"/>
        <v>53573.177299999996</v>
      </c>
      <c r="L28" s="49">
        <f t="shared" si="10"/>
        <v>697452.67270000011</v>
      </c>
      <c r="M28" s="49">
        <f t="shared" si="11"/>
        <v>185753.72690000001</v>
      </c>
      <c r="O28" s="35">
        <v>2011</v>
      </c>
      <c r="P28" s="49" t="s">
        <v>257</v>
      </c>
      <c r="Q28" s="49" t="s">
        <v>257</v>
      </c>
      <c r="R28" s="68">
        <v>73244805</v>
      </c>
      <c r="S28" s="68" t="e">
        <f t="shared" si="12"/>
        <v>#VALUE!</v>
      </c>
      <c r="T28" s="68">
        <f t="shared" si="13"/>
        <v>32276870.5</v>
      </c>
      <c r="U28" s="68">
        <f t="shared" si="14"/>
        <v>7236870.7337000007</v>
      </c>
      <c r="V28" s="68">
        <f t="shared" si="3"/>
        <v>5922947.1453</v>
      </c>
      <c r="W28" s="68">
        <f t="shared" si="4"/>
        <v>20198021.696600001</v>
      </c>
      <c r="X28" s="68">
        <f t="shared" si="5"/>
        <v>6394629.6038000006</v>
      </c>
      <c r="Y28" s="68"/>
      <c r="Z28" s="49">
        <v>2011</v>
      </c>
      <c r="AA28" s="69" t="e">
        <f t="shared" si="6"/>
        <v>#VALUE!</v>
      </c>
      <c r="AB28" s="69" t="e">
        <f t="shared" si="7"/>
        <v>#VALUE!</v>
      </c>
      <c r="AC28" s="69" t="e">
        <f t="shared" si="15"/>
        <v>#VALUE!</v>
      </c>
      <c r="AD28" s="69">
        <f t="shared" si="17"/>
        <v>22.42122802364003</v>
      </c>
      <c r="AE28" s="69">
        <f t="shared" si="16"/>
        <v>18.350438111092586</v>
      </c>
      <c r="AF28" s="69">
        <f t="shared" si="16"/>
        <v>62.577385551055826</v>
      </c>
      <c r="AG28" s="69">
        <f t="shared" si="16"/>
        <v>19.811801778614196</v>
      </c>
    </row>
    <row r="29" spans="2:33" ht="16.5" customHeight="1">
      <c r="B29" s="67" t="s">
        <v>172</v>
      </c>
      <c r="C29" s="35">
        <v>2013</v>
      </c>
      <c r="D29" s="35">
        <v>534660.80000000005</v>
      </c>
      <c r="E29" s="35">
        <v>10.4</v>
      </c>
      <c r="F29" s="35">
        <v>138.6</v>
      </c>
      <c r="G29" s="35">
        <v>36.799999999999997</v>
      </c>
      <c r="H29" s="35">
        <v>39.9</v>
      </c>
      <c r="I29" s="49" t="s">
        <v>257</v>
      </c>
      <c r="J29" s="49">
        <f t="shared" si="8"/>
        <v>213329.65920000002</v>
      </c>
      <c r="K29" s="49">
        <f t="shared" si="9"/>
        <v>55604.7232</v>
      </c>
      <c r="L29" s="49">
        <f t="shared" si="10"/>
        <v>741039.86880000005</v>
      </c>
      <c r="M29" s="49">
        <f t="shared" si="11"/>
        <v>196755.17440000002</v>
      </c>
      <c r="O29" s="35">
        <v>2012</v>
      </c>
      <c r="P29" s="49" t="s">
        <v>257</v>
      </c>
      <c r="Q29" s="49" t="s">
        <v>257</v>
      </c>
      <c r="R29" s="68">
        <v>74639245</v>
      </c>
      <c r="S29" s="68" t="e">
        <f t="shared" si="12"/>
        <v>#VALUE!</v>
      </c>
      <c r="T29" s="68">
        <f t="shared" si="13"/>
        <v>32870638.300000001</v>
      </c>
      <c r="U29" s="68">
        <f t="shared" si="14"/>
        <v>7132290.1487000007</v>
      </c>
      <c r="V29" s="68">
        <f t="shared" si="3"/>
        <v>6522011.9810999995</v>
      </c>
      <c r="W29" s="68">
        <f t="shared" si="4"/>
        <v>20210606.0713</v>
      </c>
      <c r="X29" s="68">
        <f t="shared" si="5"/>
        <v>6289614.9847999997</v>
      </c>
      <c r="Y29" s="68"/>
      <c r="Z29" s="49">
        <v>2012</v>
      </c>
      <c r="AA29" s="69" t="e">
        <f t="shared" si="6"/>
        <v>#VALUE!</v>
      </c>
      <c r="AB29" s="69" t="e">
        <f t="shared" si="7"/>
        <v>#VALUE!</v>
      </c>
      <c r="AC29" s="69" t="e">
        <f t="shared" si="15"/>
        <v>#VALUE!</v>
      </c>
      <c r="AD29" s="69">
        <f t="shared" si="17"/>
        <v>21.698057955570643</v>
      </c>
      <c r="AE29" s="69">
        <f t="shared" ref="AE29:AE34" si="18">100*V29/$T29</f>
        <v>19.841452184699435</v>
      </c>
      <c r="AF29" s="69">
        <f t="shared" ref="AF29:AF34" si="19">100*W29/$T29</f>
        <v>61.485286311887656</v>
      </c>
      <c r="AG29" s="69">
        <f t="shared" ref="AG29:AG34" si="20">100*X29/$T29</f>
        <v>19.13444736727245</v>
      </c>
    </row>
    <row r="30" spans="2:33" ht="16.5" customHeight="1">
      <c r="B30" s="67" t="s">
        <v>172</v>
      </c>
      <c r="C30" s="35">
        <v>2014</v>
      </c>
      <c r="D30" s="35">
        <v>503588.8</v>
      </c>
      <c r="E30" s="35">
        <v>12.2</v>
      </c>
      <c r="F30" s="35">
        <v>136.5</v>
      </c>
      <c r="G30" s="35">
        <v>35.9</v>
      </c>
      <c r="H30" s="35">
        <v>38.299999999999997</v>
      </c>
      <c r="I30" s="49" t="s">
        <v>257</v>
      </c>
      <c r="J30" s="49">
        <f t="shared" si="8"/>
        <v>192874.5104</v>
      </c>
      <c r="K30" s="49">
        <f t="shared" si="9"/>
        <v>61437.833599999991</v>
      </c>
      <c r="L30" s="49">
        <f t="shared" si="10"/>
        <v>687398.71200000006</v>
      </c>
      <c r="M30" s="49">
        <f t="shared" si="11"/>
        <v>180788.37919999997</v>
      </c>
      <c r="O30" s="35">
        <v>2013</v>
      </c>
      <c r="P30" s="49" t="s">
        <v>257</v>
      </c>
      <c r="Q30" s="49" t="s">
        <v>257</v>
      </c>
      <c r="R30" s="68">
        <v>76769752</v>
      </c>
      <c r="S30" s="68" t="e">
        <f t="shared" si="12"/>
        <v>#VALUE!</v>
      </c>
      <c r="T30" s="68">
        <f t="shared" si="13"/>
        <v>34353738.600000001</v>
      </c>
      <c r="U30" s="68">
        <f t="shared" si="14"/>
        <v>7654199.4379000003</v>
      </c>
      <c r="V30" s="68">
        <f t="shared" si="3"/>
        <v>6963822.2296000002</v>
      </c>
      <c r="W30" s="68">
        <f t="shared" si="4"/>
        <v>20811988.8631</v>
      </c>
      <c r="X30" s="68">
        <f t="shared" si="5"/>
        <v>6613312.8055000007</v>
      </c>
      <c r="Y30" s="68"/>
      <c r="Z30" s="49">
        <v>2013</v>
      </c>
      <c r="AA30" s="69" t="e">
        <f t="shared" si="6"/>
        <v>#VALUE!</v>
      </c>
      <c r="AB30" s="69" t="e">
        <f t="shared" si="7"/>
        <v>#VALUE!</v>
      </c>
      <c r="AC30" s="69" t="e">
        <f t="shared" si="15"/>
        <v>#VALUE!</v>
      </c>
      <c r="AD30" s="69">
        <f t="shared" si="17"/>
        <v>22.280542816670323</v>
      </c>
      <c r="AE30" s="69">
        <f t="shared" si="18"/>
        <v>20.270929783461764</v>
      </c>
      <c r="AF30" s="69">
        <f t="shared" si="19"/>
        <v>60.58143803626659</v>
      </c>
      <c r="AG30" s="69">
        <f t="shared" si="20"/>
        <v>19.25063493817235</v>
      </c>
    </row>
    <row r="31" spans="2:33" ht="16.5" customHeight="1">
      <c r="B31" s="67" t="s">
        <v>172</v>
      </c>
      <c r="C31" s="35">
        <v>2015</v>
      </c>
      <c r="D31" s="35">
        <v>456171.2</v>
      </c>
      <c r="E31" s="35">
        <v>13.2</v>
      </c>
      <c r="F31" s="35">
        <v>137</v>
      </c>
      <c r="G31" s="35">
        <v>33.799999999999997</v>
      </c>
      <c r="H31" s="35">
        <v>36.799999999999997</v>
      </c>
      <c r="I31" s="49" t="s">
        <v>257</v>
      </c>
      <c r="J31" s="49">
        <f t="shared" si="8"/>
        <v>167871.00159999999</v>
      </c>
      <c r="K31" s="49">
        <f t="shared" si="9"/>
        <v>60214.598399999995</v>
      </c>
      <c r="L31" s="49">
        <f t="shared" si="10"/>
        <v>624954.54399999999</v>
      </c>
      <c r="M31" s="49">
        <f t="shared" si="11"/>
        <v>154185.86559999999</v>
      </c>
      <c r="O31" s="35">
        <v>2014</v>
      </c>
      <c r="P31" s="49" t="s">
        <v>257</v>
      </c>
      <c r="Q31" s="49" t="s">
        <v>257</v>
      </c>
      <c r="R31" s="68">
        <v>78852334</v>
      </c>
      <c r="S31" s="68" t="e">
        <f t="shared" si="12"/>
        <v>#VALUE!</v>
      </c>
      <c r="T31" s="68">
        <f t="shared" si="13"/>
        <v>34277850.099999994</v>
      </c>
      <c r="U31" s="68">
        <f t="shared" si="14"/>
        <v>7558221.5005000001</v>
      </c>
      <c r="V31" s="68">
        <f t="shared" si="3"/>
        <v>7319108.9486999996</v>
      </c>
      <c r="W31" s="68">
        <f t="shared" si="4"/>
        <v>20546974.831200004</v>
      </c>
      <c r="X31" s="68">
        <f t="shared" si="5"/>
        <v>6568385.8420000002</v>
      </c>
      <c r="Y31" s="68"/>
      <c r="Z31" s="49">
        <v>2014</v>
      </c>
      <c r="AA31" s="69" t="e">
        <f t="shared" si="6"/>
        <v>#VALUE!</v>
      </c>
      <c r="AB31" s="69" t="e">
        <f t="shared" si="7"/>
        <v>#VALUE!</v>
      </c>
      <c r="AC31" s="69" t="e">
        <f t="shared" si="15"/>
        <v>#VALUE!</v>
      </c>
      <c r="AD31" s="69">
        <f t="shared" si="17"/>
        <v>22.049870334487519</v>
      </c>
      <c r="AE31" s="69">
        <f t="shared" si="18"/>
        <v>21.352298721616737</v>
      </c>
      <c r="AF31" s="69">
        <f t="shared" si="19"/>
        <v>59.942425710065194</v>
      </c>
      <c r="AG31" s="69">
        <f t="shared" si="20"/>
        <v>19.162187309991186</v>
      </c>
    </row>
    <row r="32" spans="2:33" ht="16.5" customHeight="1">
      <c r="B32" s="67" t="s">
        <v>172</v>
      </c>
      <c r="C32" s="35">
        <v>2016</v>
      </c>
      <c r="D32" s="35">
        <v>464103.4</v>
      </c>
      <c r="E32" s="35">
        <v>15.1</v>
      </c>
      <c r="F32" s="35">
        <v>155.1</v>
      </c>
      <c r="G32" s="35">
        <v>36.299999999999997</v>
      </c>
      <c r="H32" s="35">
        <v>39.200000000000003</v>
      </c>
      <c r="I32" s="49">
        <v>66244.334000000003</v>
      </c>
      <c r="J32" s="49">
        <f t="shared" ref="J32:J76" si="21">IF(AND(H32&lt;&gt;"",I32&lt;&gt;""),H32*D32/100,"")</f>
        <v>181928.53280000002</v>
      </c>
      <c r="K32" s="49">
        <f t="shared" ref="K32:K76" si="22">IF(AND(E32&lt;&gt;""),E32*$D32/100,"")</f>
        <v>70079.613400000002</v>
      </c>
      <c r="L32" s="49">
        <f t="shared" ref="L32:L76" si="23">IF(AND(F32&lt;&gt;""),F32*$D32/100,"")</f>
        <v>719824.37340000004</v>
      </c>
      <c r="M32" s="49">
        <f t="shared" ref="M32:M76" si="24">IF(AND(G32&lt;&gt;""),G32*$D32/100,"")</f>
        <v>168469.53419999999</v>
      </c>
      <c r="O32" s="35">
        <v>2015</v>
      </c>
      <c r="P32" s="49" t="s">
        <v>257</v>
      </c>
      <c r="Q32" s="49" t="s">
        <v>257</v>
      </c>
      <c r="R32" s="68">
        <v>74689448</v>
      </c>
      <c r="S32" s="68" t="e">
        <f t="shared" si="12"/>
        <v>#VALUE!</v>
      </c>
      <c r="T32" s="68">
        <f t="shared" si="13"/>
        <v>33567881.799999997</v>
      </c>
      <c r="U32" s="68">
        <f t="shared" si="14"/>
        <v>7303614.5039000008</v>
      </c>
      <c r="V32" s="68">
        <f t="shared" si="3"/>
        <v>7463896.1223999998</v>
      </c>
      <c r="W32" s="68">
        <f t="shared" si="4"/>
        <v>20058545.545200001</v>
      </c>
      <c r="X32" s="68">
        <f t="shared" si="5"/>
        <v>6396421.4197999993</v>
      </c>
      <c r="Y32" s="68"/>
      <c r="Z32" s="49">
        <v>2015</v>
      </c>
      <c r="AA32" s="69" t="e">
        <f t="shared" si="6"/>
        <v>#VALUE!</v>
      </c>
      <c r="AB32" s="69" t="e">
        <f t="shared" si="7"/>
        <v>#VALUE!</v>
      </c>
      <c r="AC32" s="69" t="e">
        <f t="shared" si="15"/>
        <v>#VALUE!</v>
      </c>
      <c r="AD32" s="69">
        <f t="shared" si="17"/>
        <v>21.757746131899218</v>
      </c>
      <c r="AE32" s="69">
        <f t="shared" si="18"/>
        <v>22.235231185781881</v>
      </c>
      <c r="AF32" s="69">
        <f t="shared" si="19"/>
        <v>59.755172115745488</v>
      </c>
      <c r="AG32" s="69">
        <f t="shared" si="20"/>
        <v>19.055183338377937</v>
      </c>
    </row>
    <row r="33" spans="2:33" ht="16.5" customHeight="1">
      <c r="B33" s="67" t="s">
        <v>172</v>
      </c>
      <c r="C33" s="35">
        <v>2017</v>
      </c>
      <c r="D33" s="35">
        <v>525510.6</v>
      </c>
      <c r="E33" s="35">
        <v>14.2</v>
      </c>
      <c r="F33" s="35">
        <v>148.6</v>
      </c>
      <c r="G33" s="35">
        <v>34.299999999999997</v>
      </c>
      <c r="H33" s="35">
        <v>38</v>
      </c>
      <c r="I33" s="49" t="s">
        <v>257</v>
      </c>
      <c r="J33" s="49">
        <f t="shared" si="21"/>
        <v>199694.02800000002</v>
      </c>
      <c r="K33" s="49">
        <f t="shared" si="22"/>
        <v>74622.5052</v>
      </c>
      <c r="L33" s="49">
        <f t="shared" si="23"/>
        <v>780908.75159999996</v>
      </c>
      <c r="M33" s="49">
        <f t="shared" si="24"/>
        <v>180250.13579999999</v>
      </c>
      <c r="O33" s="35">
        <v>2016</v>
      </c>
      <c r="P33" s="70">
        <v>534547.09</v>
      </c>
      <c r="Q33" s="70">
        <v>2504507.2000000002</v>
      </c>
      <c r="R33" s="70">
        <v>75734639</v>
      </c>
      <c r="S33" s="68">
        <f>I32+I56+I80+I104+I128+I152+I176+I200+I224+I248+I272+I296+I320+I344+I368</f>
        <v>1650647.7570000002</v>
      </c>
      <c r="T33" s="68">
        <f t="shared" si="13"/>
        <v>33754002.600000009</v>
      </c>
      <c r="U33" s="68">
        <f t="shared" si="14"/>
        <v>7407449.6798999999</v>
      </c>
      <c r="V33" s="68">
        <f t="shared" si="3"/>
        <v>7776027.7588999998</v>
      </c>
      <c r="W33" s="68">
        <f t="shared" si="4"/>
        <v>20414119.6131</v>
      </c>
      <c r="X33" s="68">
        <f t="shared" si="5"/>
        <v>6659225.2385000009</v>
      </c>
      <c r="Y33" s="68"/>
      <c r="Z33" s="49">
        <v>2016</v>
      </c>
      <c r="AA33" s="71">
        <f>100*P33/Q33</f>
        <v>21.343404003789647</v>
      </c>
      <c r="AB33" s="71">
        <f>100*Q33/R33</f>
        <v>3.306950733600249</v>
      </c>
      <c r="AC33" s="71">
        <f t="shared" si="15"/>
        <v>22.283617551652188</v>
      </c>
      <c r="AD33" s="71">
        <f t="shared" si="17"/>
        <v>21.94539642507463</v>
      </c>
      <c r="AE33" s="69">
        <f t="shared" si="18"/>
        <v>23.037350121256427</v>
      </c>
      <c r="AF33" s="69">
        <f t="shared" si="19"/>
        <v>60.479107781724217</v>
      </c>
      <c r="AG33" s="69">
        <f t="shared" si="20"/>
        <v>19.728698007803079</v>
      </c>
    </row>
    <row r="34" spans="2:33" ht="16.5" customHeight="1">
      <c r="B34" s="67" t="s">
        <v>172</v>
      </c>
      <c r="C34" s="35">
        <v>2018</v>
      </c>
      <c r="D34" s="35">
        <v>524817</v>
      </c>
      <c r="E34" s="35">
        <v>13.9</v>
      </c>
      <c r="F34" s="35">
        <v>138.80000000000001</v>
      </c>
      <c r="G34" s="35">
        <v>32.799999999999997</v>
      </c>
      <c r="H34" s="35">
        <v>36.799999999999997</v>
      </c>
      <c r="I34" s="49" t="s">
        <v>257</v>
      </c>
      <c r="J34" s="49">
        <f t="shared" si="21"/>
        <v>193132.65599999999</v>
      </c>
      <c r="K34" s="49">
        <f t="shared" si="22"/>
        <v>72949.562999999995</v>
      </c>
      <c r="L34" s="49">
        <f t="shared" si="23"/>
        <v>728445.99600000004</v>
      </c>
      <c r="M34" s="49">
        <f t="shared" si="24"/>
        <v>172139.97599999997</v>
      </c>
      <c r="O34" s="35">
        <v>2017</v>
      </c>
      <c r="P34" s="70"/>
      <c r="Q34" s="70"/>
      <c r="R34" s="70">
        <v>80144579</v>
      </c>
      <c r="S34" s="68" t="e">
        <f t="shared" si="12"/>
        <v>#VALUE!</v>
      </c>
      <c r="T34" s="68">
        <f t="shared" si="13"/>
        <v>36416336.599999994</v>
      </c>
      <c r="U34" s="68">
        <f t="shared" si="14"/>
        <v>8181866.5815000003</v>
      </c>
      <c r="V34" s="68">
        <f t="shared" si="3"/>
        <v>8422112.2136000004</v>
      </c>
      <c r="W34" s="68">
        <f t="shared" si="4"/>
        <v>22359765.7064</v>
      </c>
      <c r="X34" s="68">
        <f t="shared" si="5"/>
        <v>7413550.8231999995</v>
      </c>
      <c r="Y34" s="68"/>
      <c r="Z34" s="49">
        <v>2017</v>
      </c>
      <c r="AA34" s="69"/>
      <c r="AB34" s="69"/>
      <c r="AC34" s="69" t="e">
        <f t="shared" si="15"/>
        <v>#VALUE!</v>
      </c>
      <c r="AD34" s="69">
        <f t="shared" si="17"/>
        <v>22.467571824618958</v>
      </c>
      <c r="AE34" s="69">
        <f t="shared" si="18"/>
        <v>23.127291210286103</v>
      </c>
      <c r="AF34" s="69">
        <f t="shared" si="19"/>
        <v>61.400370806106842</v>
      </c>
      <c r="AG34" s="69">
        <f t="shared" si="20"/>
        <v>20.35776114613352</v>
      </c>
    </row>
    <row r="35" spans="2:33" ht="16.5" customHeight="1">
      <c r="B35" s="35" t="s">
        <v>173</v>
      </c>
      <c r="C35" s="35">
        <v>1995</v>
      </c>
      <c r="D35" s="35">
        <v>2603841</v>
      </c>
      <c r="E35" s="35">
        <v>3</v>
      </c>
      <c r="F35" s="35">
        <v>48.3</v>
      </c>
      <c r="G35" s="35">
        <v>21.2</v>
      </c>
      <c r="H35" s="35">
        <v>22.5</v>
      </c>
      <c r="J35" s="49" t="str">
        <f t="shared" si="21"/>
        <v/>
      </c>
      <c r="K35" s="49">
        <f t="shared" si="22"/>
        <v>78115.23</v>
      </c>
      <c r="L35" s="49">
        <f t="shared" si="23"/>
        <v>1257655.203</v>
      </c>
      <c r="M35" s="49">
        <f t="shared" si="24"/>
        <v>552014.2919999999</v>
      </c>
      <c r="O35" s="35">
        <v>2018</v>
      </c>
      <c r="P35" s="72"/>
      <c r="Q35" s="72"/>
      <c r="R35" s="72"/>
      <c r="S35" s="68" t="e">
        <f t="shared" si="12"/>
        <v>#VALUE!</v>
      </c>
      <c r="T35" s="68">
        <f t="shared" si="13"/>
        <v>37394280.5</v>
      </c>
      <c r="U35" s="68">
        <f t="shared" si="14"/>
        <v>8402706.1808000002</v>
      </c>
      <c r="V35" s="68">
        <f t="shared" si="3"/>
        <v>8837451.5545000006</v>
      </c>
      <c r="W35" s="68">
        <f t="shared" si="4"/>
        <v>22865925.241099998</v>
      </c>
      <c r="X35" s="68">
        <f t="shared" si="5"/>
        <v>7679488.0222999994</v>
      </c>
      <c r="Y35" s="72"/>
      <c r="Z35" s="49">
        <v>2018</v>
      </c>
      <c r="AA35" s="69"/>
      <c r="AB35" s="69"/>
      <c r="AC35" s="69"/>
      <c r="AD35" s="69">
        <f t="shared" ref="AD35" si="25">100*U35/$T35</f>
        <v>22.470565199937461</v>
      </c>
      <c r="AE35" s="69">
        <f t="shared" ref="AE35" si="26">100*V35/$T35</f>
        <v>23.633163778883244</v>
      </c>
      <c r="AF35" s="69">
        <f t="shared" ref="AF35" si="27">100*W35/$T35</f>
        <v>61.148188801493312</v>
      </c>
      <c r="AG35" s="69">
        <f t="shared" ref="AG35" si="28">100*X35/$T35</f>
        <v>20.536531040622641</v>
      </c>
    </row>
    <row r="36" spans="2:33" ht="16.5" customHeight="1">
      <c r="B36" s="35" t="s">
        <v>173</v>
      </c>
      <c r="C36" s="35">
        <v>1996</v>
      </c>
      <c r="D36" s="35">
        <v>2457176</v>
      </c>
      <c r="E36" s="35">
        <v>2.7</v>
      </c>
      <c r="F36" s="35">
        <v>50.1</v>
      </c>
      <c r="G36" s="35">
        <v>21.3</v>
      </c>
      <c r="H36" s="35">
        <v>22.8</v>
      </c>
      <c r="I36" s="49" t="s">
        <v>257</v>
      </c>
      <c r="J36" s="49">
        <f t="shared" si="21"/>
        <v>560236.12800000003</v>
      </c>
      <c r="K36" s="49">
        <f t="shared" si="22"/>
        <v>66343.752000000008</v>
      </c>
      <c r="L36" s="49">
        <f t="shared" si="23"/>
        <v>1231045.176</v>
      </c>
      <c r="M36" s="49">
        <f t="shared" si="24"/>
        <v>523378.48800000007</v>
      </c>
    </row>
    <row r="37" spans="2:33" ht="16.5" customHeight="1">
      <c r="B37" s="35" t="s">
        <v>173</v>
      </c>
      <c r="C37" s="35">
        <v>1997</v>
      </c>
      <c r="D37" s="35">
        <v>2187103</v>
      </c>
      <c r="E37" s="35">
        <v>2.5</v>
      </c>
      <c r="F37" s="35">
        <v>51.8</v>
      </c>
      <c r="G37" s="35">
        <v>20.8</v>
      </c>
      <c r="H37" s="35">
        <v>22.3</v>
      </c>
      <c r="I37" s="49" t="s">
        <v>257</v>
      </c>
      <c r="J37" s="49">
        <f t="shared" si="21"/>
        <v>487723.96899999998</v>
      </c>
      <c r="K37" s="49">
        <f t="shared" si="22"/>
        <v>54677.574999999997</v>
      </c>
      <c r="L37" s="49">
        <f t="shared" si="23"/>
        <v>1132919.3539999998</v>
      </c>
      <c r="M37" s="49">
        <f t="shared" si="24"/>
        <v>454917.424</v>
      </c>
      <c r="Q37" s="73"/>
      <c r="AA37" s="69"/>
    </row>
    <row r="38" spans="2:33" ht="16.5" customHeight="1">
      <c r="B38" s="35" t="s">
        <v>173</v>
      </c>
      <c r="C38" s="35">
        <v>1998</v>
      </c>
      <c r="D38" s="35">
        <v>2366506</v>
      </c>
      <c r="E38" s="35">
        <v>2.2999999999999998</v>
      </c>
      <c r="F38" s="35">
        <v>53.9</v>
      </c>
      <c r="G38" s="35">
        <v>20.6</v>
      </c>
      <c r="H38" s="35">
        <v>22.2</v>
      </c>
      <c r="I38" s="49" t="s">
        <v>257</v>
      </c>
      <c r="J38" s="49">
        <f t="shared" si="21"/>
        <v>525364.33199999994</v>
      </c>
      <c r="K38" s="49">
        <f t="shared" si="22"/>
        <v>54429.637999999999</v>
      </c>
      <c r="L38" s="49">
        <f t="shared" si="23"/>
        <v>1275546.7339999999</v>
      </c>
      <c r="M38" s="49">
        <f t="shared" si="24"/>
        <v>487500.23600000003</v>
      </c>
      <c r="AA38" s="69"/>
    </row>
    <row r="39" spans="2:33" ht="16.5" customHeight="1">
      <c r="B39" s="35" t="s">
        <v>173</v>
      </c>
      <c r="C39" s="35">
        <v>1999</v>
      </c>
      <c r="D39" s="35">
        <v>2131364</v>
      </c>
      <c r="E39" s="35">
        <v>2.1</v>
      </c>
      <c r="F39" s="35">
        <v>53.3</v>
      </c>
      <c r="G39" s="35">
        <v>20.9</v>
      </c>
      <c r="H39" s="35">
        <v>22.7</v>
      </c>
      <c r="I39" s="49" t="s">
        <v>257</v>
      </c>
      <c r="J39" s="49">
        <f t="shared" si="21"/>
        <v>483819.62799999997</v>
      </c>
      <c r="K39" s="49">
        <f t="shared" si="22"/>
        <v>44758.644</v>
      </c>
      <c r="L39" s="49">
        <f t="shared" si="23"/>
        <v>1136017.0119999999</v>
      </c>
      <c r="M39" s="49">
        <f t="shared" si="24"/>
        <v>445455.07599999994</v>
      </c>
      <c r="AA39" s="37"/>
      <c r="AB39" s="37"/>
      <c r="AC39" s="37"/>
      <c r="AD39" s="37"/>
      <c r="AE39" s="37"/>
    </row>
    <row r="40" spans="2:33" ht="16.5" customHeight="1">
      <c r="B40" s="35" t="s">
        <v>173</v>
      </c>
      <c r="C40" s="35">
        <v>2000</v>
      </c>
      <c r="D40" s="35">
        <v>1829911</v>
      </c>
      <c r="E40" s="35">
        <v>2.5</v>
      </c>
      <c r="F40" s="35">
        <v>56.3</v>
      </c>
      <c r="G40" s="35">
        <v>21.3</v>
      </c>
      <c r="H40" s="35">
        <v>23.2</v>
      </c>
      <c r="I40" s="49" t="s">
        <v>257</v>
      </c>
      <c r="J40" s="49">
        <f t="shared" si="21"/>
        <v>424539.35199999996</v>
      </c>
      <c r="K40" s="49">
        <f t="shared" si="22"/>
        <v>45747.775000000001</v>
      </c>
      <c r="L40" s="49">
        <f t="shared" si="23"/>
        <v>1030239.8929999999</v>
      </c>
      <c r="M40" s="49">
        <f t="shared" si="24"/>
        <v>389771.04300000006</v>
      </c>
      <c r="T40" s="50" t="s">
        <v>230</v>
      </c>
      <c r="U40" s="156">
        <f>100*T34/R34</f>
        <v>45.438302944981466</v>
      </c>
      <c r="AA40" s="37"/>
      <c r="AB40" s="37"/>
      <c r="AC40" s="37"/>
      <c r="AD40" s="37"/>
      <c r="AE40" s="37"/>
    </row>
    <row r="41" spans="2:33" s="36" customFormat="1" ht="16.5" customHeight="1">
      <c r="B41" s="35" t="s">
        <v>173</v>
      </c>
      <c r="C41" s="35">
        <v>2001</v>
      </c>
      <c r="D41" s="35">
        <v>1948344</v>
      </c>
      <c r="E41" s="35">
        <v>2.9</v>
      </c>
      <c r="F41" s="35">
        <v>57.6</v>
      </c>
      <c r="G41" s="35">
        <v>20.8</v>
      </c>
      <c r="H41" s="35">
        <v>22.3</v>
      </c>
      <c r="I41" s="49" t="s">
        <v>257</v>
      </c>
      <c r="J41" s="49">
        <f t="shared" si="21"/>
        <v>434480.71200000006</v>
      </c>
      <c r="K41" s="49">
        <f t="shared" si="22"/>
        <v>56501.975999999995</v>
      </c>
      <c r="L41" s="49">
        <f t="shared" si="23"/>
        <v>1122246.1440000001</v>
      </c>
      <c r="M41" s="49">
        <f t="shared" si="24"/>
        <v>405255.55200000003</v>
      </c>
      <c r="N41" s="35"/>
      <c r="P41" s="58"/>
      <c r="Q41" s="58"/>
      <c r="R41" s="58"/>
      <c r="S41" s="58"/>
      <c r="T41" s="50" t="s">
        <v>231</v>
      </c>
      <c r="U41" s="156">
        <f>100*S33/Q33</f>
        <v>65.907087709709927</v>
      </c>
      <c r="V41" s="58"/>
      <c r="W41" s="58"/>
      <c r="X41" s="58"/>
      <c r="Y41" s="58"/>
      <c r="Z41" s="35"/>
      <c r="AA41" s="37"/>
      <c r="AB41" s="37"/>
      <c r="AC41" s="37"/>
      <c r="AD41" s="37"/>
      <c r="AE41" s="37"/>
    </row>
    <row r="42" spans="2:33" ht="16.5" customHeight="1">
      <c r="B42" s="35" t="s">
        <v>173</v>
      </c>
      <c r="C42" s="35">
        <v>2002</v>
      </c>
      <c r="D42" s="35">
        <v>2199399</v>
      </c>
      <c r="E42" s="35">
        <v>3.2</v>
      </c>
      <c r="F42" s="35">
        <v>58.6</v>
      </c>
      <c r="G42" s="35">
        <v>20.5</v>
      </c>
      <c r="H42" s="35">
        <v>21.9</v>
      </c>
      <c r="I42" s="49" t="s">
        <v>257</v>
      </c>
      <c r="J42" s="49">
        <f t="shared" si="21"/>
        <v>481668.38099999994</v>
      </c>
      <c r="K42" s="49">
        <f t="shared" si="22"/>
        <v>70380.768000000011</v>
      </c>
      <c r="L42" s="49">
        <f t="shared" si="23"/>
        <v>1288847.814</v>
      </c>
      <c r="M42" s="49">
        <f t="shared" si="24"/>
        <v>450876.79499999998</v>
      </c>
      <c r="AA42" s="37"/>
      <c r="AB42" s="37"/>
      <c r="AC42" s="37"/>
      <c r="AD42" s="37"/>
      <c r="AE42" s="37"/>
    </row>
    <row r="43" spans="2:33" ht="16.5" customHeight="1">
      <c r="B43" s="35" t="s">
        <v>173</v>
      </c>
      <c r="C43" s="35">
        <v>2003</v>
      </c>
      <c r="D43" s="35">
        <v>2631504</v>
      </c>
      <c r="E43" s="35">
        <v>4.5</v>
      </c>
      <c r="F43" s="35">
        <v>57.8</v>
      </c>
      <c r="G43" s="35">
        <v>20.5</v>
      </c>
      <c r="H43" s="35">
        <v>21.8</v>
      </c>
      <c r="I43" s="49" t="s">
        <v>257</v>
      </c>
      <c r="J43" s="49">
        <f t="shared" si="21"/>
        <v>573667.87199999997</v>
      </c>
      <c r="K43" s="49">
        <f t="shared" si="22"/>
        <v>118417.68</v>
      </c>
      <c r="L43" s="49">
        <f t="shared" si="23"/>
        <v>1521009.3119999999</v>
      </c>
      <c r="M43" s="49">
        <f t="shared" si="24"/>
        <v>539458.31999999995</v>
      </c>
      <c r="AA43" s="37"/>
      <c r="AB43" s="37"/>
      <c r="AC43" s="37"/>
      <c r="AD43" s="37"/>
      <c r="AE43" s="37"/>
    </row>
    <row r="44" spans="2:33" ht="16.5" customHeight="1">
      <c r="B44" s="35" t="s">
        <v>173</v>
      </c>
      <c r="C44" s="35">
        <v>2004</v>
      </c>
      <c r="D44" s="35">
        <v>2923463</v>
      </c>
      <c r="E44" s="35">
        <v>4.5999999999999996</v>
      </c>
      <c r="F44" s="35">
        <v>53.8</v>
      </c>
      <c r="G44" s="35">
        <v>19.8</v>
      </c>
      <c r="H44" s="35">
        <v>20.9</v>
      </c>
      <c r="I44" s="49" t="s">
        <v>257</v>
      </c>
      <c r="J44" s="49">
        <f t="shared" si="21"/>
        <v>611003.76699999999</v>
      </c>
      <c r="K44" s="49">
        <f t="shared" si="22"/>
        <v>134479.29799999998</v>
      </c>
      <c r="L44" s="49">
        <f t="shared" si="23"/>
        <v>1572823.094</v>
      </c>
      <c r="M44" s="49">
        <f t="shared" si="24"/>
        <v>578845.674</v>
      </c>
      <c r="AA44" s="37"/>
      <c r="AB44" s="37"/>
      <c r="AC44" s="37"/>
      <c r="AD44" s="37"/>
      <c r="AE44" s="37"/>
    </row>
    <row r="45" spans="2:33" ht="16.5" customHeight="1">
      <c r="B45" s="35" t="s">
        <v>173</v>
      </c>
      <c r="C45" s="35">
        <v>2005</v>
      </c>
      <c r="D45" s="35">
        <v>2714851</v>
      </c>
      <c r="E45" s="35">
        <v>4.7</v>
      </c>
      <c r="F45" s="35">
        <v>52.8</v>
      </c>
      <c r="G45" s="35">
        <v>20.6</v>
      </c>
      <c r="H45" s="35">
        <v>21.7</v>
      </c>
      <c r="I45" s="49" t="s">
        <v>257</v>
      </c>
      <c r="J45" s="49">
        <f t="shared" si="21"/>
        <v>589122.6669999999</v>
      </c>
      <c r="K45" s="49">
        <f t="shared" si="22"/>
        <v>127597.99700000002</v>
      </c>
      <c r="L45" s="49">
        <f t="shared" si="23"/>
        <v>1433441.3279999997</v>
      </c>
      <c r="M45" s="49">
        <f t="shared" si="24"/>
        <v>559259.30599999998</v>
      </c>
      <c r="AA45" s="37"/>
      <c r="AB45" s="37"/>
      <c r="AC45" s="37"/>
      <c r="AD45" s="37"/>
      <c r="AE45" s="37"/>
    </row>
    <row r="46" spans="2:33" ht="16.5" customHeight="1">
      <c r="B46" s="35" t="s">
        <v>173</v>
      </c>
      <c r="C46" s="35">
        <v>2006</v>
      </c>
      <c r="D46" s="35">
        <v>3073055</v>
      </c>
      <c r="E46" s="35">
        <v>4.5999999999999996</v>
      </c>
      <c r="F46" s="35">
        <v>52.8</v>
      </c>
      <c r="G46" s="35">
        <v>21</v>
      </c>
      <c r="H46" s="35">
        <v>21.9</v>
      </c>
      <c r="I46" s="49" t="s">
        <v>257</v>
      </c>
      <c r="J46" s="49">
        <f t="shared" si="21"/>
        <v>672999.04500000004</v>
      </c>
      <c r="K46" s="49">
        <f t="shared" si="22"/>
        <v>141360.52999999997</v>
      </c>
      <c r="L46" s="49">
        <f t="shared" si="23"/>
        <v>1622573.04</v>
      </c>
      <c r="M46" s="49">
        <f t="shared" si="24"/>
        <v>645341.55000000005</v>
      </c>
      <c r="AA46" s="37"/>
      <c r="AB46" s="37"/>
      <c r="AC46" s="37"/>
      <c r="AD46" s="37"/>
      <c r="AE46" s="37"/>
    </row>
    <row r="47" spans="2:33" ht="16.5" customHeight="1">
      <c r="B47" s="35" t="s">
        <v>173</v>
      </c>
      <c r="C47" s="35">
        <v>2007</v>
      </c>
      <c r="D47" s="35">
        <v>3624442</v>
      </c>
      <c r="E47" s="35">
        <v>4.7</v>
      </c>
      <c r="F47" s="35">
        <v>52.5</v>
      </c>
      <c r="G47" s="35">
        <v>22.4</v>
      </c>
      <c r="H47" s="35">
        <v>24.2</v>
      </c>
      <c r="I47" s="49" t="s">
        <v>257</v>
      </c>
      <c r="J47" s="49">
        <f t="shared" si="21"/>
        <v>877114.96399999992</v>
      </c>
      <c r="K47" s="49">
        <f t="shared" si="22"/>
        <v>170348.77400000003</v>
      </c>
      <c r="L47" s="49">
        <f t="shared" si="23"/>
        <v>1902832.05</v>
      </c>
      <c r="M47" s="49">
        <f t="shared" si="24"/>
        <v>811875.00799999991</v>
      </c>
      <c r="AA47" s="37"/>
      <c r="AB47" s="37"/>
      <c r="AC47" s="37"/>
      <c r="AD47" s="37"/>
      <c r="AE47" s="37"/>
    </row>
    <row r="48" spans="2:33" ht="16.5" customHeight="1">
      <c r="B48" s="35" t="s">
        <v>173</v>
      </c>
      <c r="C48" s="35">
        <v>2008</v>
      </c>
      <c r="D48" s="35">
        <v>3345420</v>
      </c>
      <c r="E48" s="35">
        <v>5.2</v>
      </c>
      <c r="F48" s="35">
        <v>53.5</v>
      </c>
      <c r="G48" s="35">
        <v>22.4</v>
      </c>
      <c r="H48" s="35">
        <v>24.4</v>
      </c>
      <c r="I48" s="49" t="s">
        <v>257</v>
      </c>
      <c r="J48" s="49">
        <f t="shared" si="21"/>
        <v>816282.48</v>
      </c>
      <c r="K48" s="49">
        <f t="shared" si="22"/>
        <v>173961.84</v>
      </c>
      <c r="L48" s="49">
        <f t="shared" si="23"/>
        <v>1789799.7</v>
      </c>
      <c r="M48" s="49">
        <f t="shared" si="24"/>
        <v>749374.08</v>
      </c>
      <c r="AA48" s="37"/>
      <c r="AB48" s="37"/>
      <c r="AC48" s="37"/>
      <c r="AD48" s="37"/>
      <c r="AE48" s="37"/>
    </row>
    <row r="49" spans="2:31" ht="16.5" customHeight="1">
      <c r="B49" s="35" t="s">
        <v>173</v>
      </c>
      <c r="C49" s="35">
        <v>2009</v>
      </c>
      <c r="D49" s="35">
        <v>3610519</v>
      </c>
      <c r="E49" s="35">
        <v>5.3</v>
      </c>
      <c r="F49" s="35">
        <v>54.4</v>
      </c>
      <c r="G49" s="35">
        <v>22.4</v>
      </c>
      <c r="H49" s="35">
        <v>23.8</v>
      </c>
      <c r="I49" s="49" t="s">
        <v>257</v>
      </c>
      <c r="J49" s="49">
        <f t="shared" si="21"/>
        <v>859303.522</v>
      </c>
      <c r="K49" s="49">
        <f t="shared" si="22"/>
        <v>191357.50699999998</v>
      </c>
      <c r="L49" s="49">
        <f t="shared" si="23"/>
        <v>1964122.3359999999</v>
      </c>
      <c r="M49" s="49">
        <f t="shared" si="24"/>
        <v>808756.25599999994</v>
      </c>
      <c r="AA49" s="37"/>
      <c r="AB49" s="37"/>
      <c r="AC49" s="37"/>
      <c r="AD49" s="37"/>
      <c r="AE49" s="37"/>
    </row>
    <row r="50" spans="2:31" ht="16.5" customHeight="1">
      <c r="B50" s="35" t="s">
        <v>173</v>
      </c>
      <c r="C50" s="35">
        <v>2010</v>
      </c>
      <c r="D50" s="35">
        <v>3473076</v>
      </c>
      <c r="E50" s="35">
        <v>5.3</v>
      </c>
      <c r="F50" s="35">
        <v>50.5</v>
      </c>
      <c r="G50" s="35">
        <v>23.5</v>
      </c>
      <c r="H50" s="35">
        <v>25.1</v>
      </c>
      <c r="I50" s="49" t="s">
        <v>257</v>
      </c>
      <c r="J50" s="49">
        <f t="shared" si="21"/>
        <v>871742.07600000012</v>
      </c>
      <c r="K50" s="49">
        <f t="shared" si="22"/>
        <v>184073.02800000002</v>
      </c>
      <c r="L50" s="49">
        <f t="shared" si="23"/>
        <v>1753903.38</v>
      </c>
      <c r="M50" s="49">
        <f t="shared" si="24"/>
        <v>816172.86</v>
      </c>
      <c r="AA50" s="37"/>
      <c r="AB50" s="37"/>
      <c r="AC50" s="37"/>
      <c r="AD50" s="37"/>
      <c r="AE50" s="37"/>
    </row>
    <row r="51" spans="2:31" ht="16.5" customHeight="1">
      <c r="B51" s="35" t="s">
        <v>173</v>
      </c>
      <c r="C51" s="35">
        <v>2011</v>
      </c>
      <c r="D51" s="35">
        <v>3624083</v>
      </c>
      <c r="E51" s="35">
        <v>4.0999999999999996</v>
      </c>
      <c r="F51" s="35">
        <v>49.2</v>
      </c>
      <c r="G51" s="35">
        <v>23.7</v>
      </c>
      <c r="H51" s="35">
        <v>25.3</v>
      </c>
      <c r="I51" s="49" t="s">
        <v>257</v>
      </c>
      <c r="J51" s="49">
        <f t="shared" si="21"/>
        <v>916892.99900000007</v>
      </c>
      <c r="K51" s="49">
        <f t="shared" si="22"/>
        <v>148587.40299999999</v>
      </c>
      <c r="L51" s="49">
        <f t="shared" si="23"/>
        <v>1783048.8360000001</v>
      </c>
      <c r="M51" s="49">
        <f t="shared" si="24"/>
        <v>858907.67099999997</v>
      </c>
      <c r="AA51" s="37"/>
      <c r="AB51" s="37"/>
      <c r="AC51" s="37"/>
      <c r="AD51" s="37"/>
      <c r="AE51" s="37"/>
    </row>
    <row r="52" spans="2:31" ht="16.5" customHeight="1">
      <c r="B52" s="35" t="s">
        <v>173</v>
      </c>
      <c r="C52" s="35">
        <v>2012</v>
      </c>
      <c r="D52" s="35">
        <v>3560793</v>
      </c>
      <c r="E52" s="35">
        <v>4.8</v>
      </c>
      <c r="F52" s="35">
        <v>49.3</v>
      </c>
      <c r="G52" s="35">
        <v>24.3</v>
      </c>
      <c r="H52" s="35">
        <v>26.3</v>
      </c>
      <c r="I52" s="49" t="s">
        <v>257</v>
      </c>
      <c r="J52" s="49">
        <f t="shared" si="21"/>
        <v>936488.55900000001</v>
      </c>
      <c r="K52" s="49">
        <f t="shared" si="22"/>
        <v>170918.06399999998</v>
      </c>
      <c r="L52" s="49">
        <f t="shared" si="23"/>
        <v>1755470.9489999998</v>
      </c>
      <c r="M52" s="49">
        <f t="shared" si="24"/>
        <v>865272.69900000002</v>
      </c>
      <c r="AA52" s="37"/>
      <c r="AB52" s="37"/>
      <c r="AC52" s="37"/>
      <c r="AD52" s="37"/>
      <c r="AE52" s="37"/>
    </row>
    <row r="53" spans="2:31" ht="16.5" customHeight="1">
      <c r="B53" s="35" t="s">
        <v>173</v>
      </c>
      <c r="C53" s="35">
        <v>2013</v>
      </c>
      <c r="D53" s="35">
        <v>3831774</v>
      </c>
      <c r="E53" s="35">
        <v>4.9000000000000004</v>
      </c>
      <c r="F53" s="35">
        <v>49.9</v>
      </c>
      <c r="G53" s="35">
        <v>23.8</v>
      </c>
      <c r="H53" s="35">
        <v>26</v>
      </c>
      <c r="I53" s="49" t="s">
        <v>257</v>
      </c>
      <c r="J53" s="49">
        <f t="shared" si="21"/>
        <v>996261.24</v>
      </c>
      <c r="K53" s="49">
        <f t="shared" si="22"/>
        <v>187756.92600000001</v>
      </c>
      <c r="L53" s="49">
        <f t="shared" si="23"/>
        <v>1912055.226</v>
      </c>
      <c r="M53" s="49">
        <f t="shared" si="24"/>
        <v>911962.21200000006</v>
      </c>
      <c r="AA53" s="37"/>
      <c r="AB53" s="37"/>
      <c r="AC53" s="37"/>
      <c r="AD53" s="37"/>
      <c r="AE53" s="37"/>
    </row>
    <row r="54" spans="2:31" ht="16.5" customHeight="1">
      <c r="B54" s="35" t="s">
        <v>173</v>
      </c>
      <c r="C54" s="35">
        <v>2014</v>
      </c>
      <c r="D54" s="35">
        <v>3663375</v>
      </c>
      <c r="E54" s="35">
        <v>5.2</v>
      </c>
      <c r="F54" s="35">
        <v>48</v>
      </c>
      <c r="G54" s="35">
        <v>23.4</v>
      </c>
      <c r="H54" s="35">
        <v>25.8</v>
      </c>
      <c r="I54" s="49" t="s">
        <v>257</v>
      </c>
      <c r="J54" s="49">
        <f t="shared" si="21"/>
        <v>945150.75</v>
      </c>
      <c r="K54" s="49">
        <f t="shared" si="22"/>
        <v>190495.5</v>
      </c>
      <c r="L54" s="49">
        <f t="shared" si="23"/>
        <v>1758420</v>
      </c>
      <c r="M54" s="49">
        <f t="shared" si="24"/>
        <v>857229.75</v>
      </c>
      <c r="AA54" s="37"/>
      <c r="AB54" s="37"/>
      <c r="AC54" s="37"/>
      <c r="AD54" s="37"/>
      <c r="AE54" s="37"/>
    </row>
    <row r="55" spans="2:31" ht="16.5" customHeight="1">
      <c r="B55" s="35" t="s">
        <v>173</v>
      </c>
      <c r="C55" s="35">
        <v>2015</v>
      </c>
      <c r="D55" s="35">
        <v>3313704</v>
      </c>
      <c r="E55" s="35">
        <v>5.2</v>
      </c>
      <c r="F55" s="35">
        <v>48.7</v>
      </c>
      <c r="G55" s="35">
        <v>23.4</v>
      </c>
      <c r="H55" s="35">
        <v>25.6</v>
      </c>
      <c r="I55" s="49" t="s">
        <v>257</v>
      </c>
      <c r="J55" s="49">
        <f t="shared" si="21"/>
        <v>848308.22400000005</v>
      </c>
      <c r="K55" s="49">
        <f t="shared" si="22"/>
        <v>172312.60800000001</v>
      </c>
      <c r="L55" s="49">
        <f t="shared" si="23"/>
        <v>1613773.8480000002</v>
      </c>
      <c r="M55" s="49">
        <f t="shared" si="24"/>
        <v>775406.73599999992</v>
      </c>
      <c r="AA55" s="37"/>
      <c r="AB55" s="37"/>
      <c r="AC55" s="37"/>
      <c r="AD55" s="37"/>
      <c r="AE55" s="37"/>
    </row>
    <row r="56" spans="2:31" ht="16.5" customHeight="1">
      <c r="B56" s="35" t="s">
        <v>173</v>
      </c>
      <c r="C56" s="35">
        <v>2016</v>
      </c>
      <c r="D56" s="35">
        <v>3373555</v>
      </c>
      <c r="E56" s="35">
        <v>5.9</v>
      </c>
      <c r="F56" s="35">
        <v>48.2</v>
      </c>
      <c r="G56" s="35">
        <v>23.9</v>
      </c>
      <c r="H56" s="35">
        <v>26</v>
      </c>
      <c r="I56" s="49">
        <v>228605.46</v>
      </c>
      <c r="J56" s="49">
        <f t="shared" si="21"/>
        <v>877124.3</v>
      </c>
      <c r="K56" s="49">
        <f t="shared" si="22"/>
        <v>199039.745</v>
      </c>
      <c r="L56" s="49">
        <f t="shared" si="23"/>
        <v>1626053.51</v>
      </c>
      <c r="M56" s="49">
        <f t="shared" si="24"/>
        <v>806279.64500000002</v>
      </c>
      <c r="AA56" s="37"/>
      <c r="AB56" s="37"/>
      <c r="AC56" s="37"/>
      <c r="AD56" s="37"/>
      <c r="AE56" s="37"/>
    </row>
    <row r="57" spans="2:31" ht="16.5" customHeight="1">
      <c r="B57" s="35" t="s">
        <v>173</v>
      </c>
      <c r="C57" s="35">
        <v>2017</v>
      </c>
      <c r="D57" s="35">
        <v>3824770</v>
      </c>
      <c r="E57" s="35">
        <v>6.5</v>
      </c>
      <c r="F57" s="35">
        <v>49.5</v>
      </c>
      <c r="G57" s="35">
        <v>24.8</v>
      </c>
      <c r="H57" s="35">
        <v>27.3</v>
      </c>
      <c r="I57" s="49" t="s">
        <v>257</v>
      </c>
      <c r="J57" s="49">
        <f t="shared" si="21"/>
        <v>1044162.21</v>
      </c>
      <c r="K57" s="49">
        <f t="shared" si="22"/>
        <v>248610.05</v>
      </c>
      <c r="L57" s="49">
        <f t="shared" si="23"/>
        <v>1893261.15</v>
      </c>
      <c r="M57" s="49">
        <f t="shared" si="24"/>
        <v>948542.96</v>
      </c>
      <c r="AA57" s="37"/>
      <c r="AB57" s="37"/>
      <c r="AC57" s="37"/>
      <c r="AD57" s="37"/>
      <c r="AE57" s="37"/>
    </row>
    <row r="58" spans="2:31" ht="16.5" customHeight="1">
      <c r="B58" s="35" t="s">
        <v>173</v>
      </c>
      <c r="C58" s="35">
        <v>2018</v>
      </c>
      <c r="D58" s="35">
        <v>3822251</v>
      </c>
      <c r="E58" s="35">
        <v>5.6</v>
      </c>
      <c r="F58" s="35">
        <v>51.6</v>
      </c>
      <c r="G58" s="35">
        <v>24.8</v>
      </c>
      <c r="H58" s="35">
        <v>27.4</v>
      </c>
      <c r="I58" s="49" t="s">
        <v>257</v>
      </c>
      <c r="J58" s="49">
        <f t="shared" si="21"/>
        <v>1047296.7739999999</v>
      </c>
      <c r="K58" s="49">
        <f t="shared" si="22"/>
        <v>214046.05599999998</v>
      </c>
      <c r="L58" s="49">
        <f t="shared" si="23"/>
        <v>1972281.5159999998</v>
      </c>
      <c r="M58" s="49">
        <f t="shared" si="24"/>
        <v>947918.24800000002</v>
      </c>
      <c r="AA58" s="37"/>
      <c r="AB58" s="37"/>
      <c r="AC58" s="37"/>
      <c r="AD58" s="37"/>
      <c r="AE58" s="37"/>
    </row>
    <row r="59" spans="2:31" ht="16.5" customHeight="1">
      <c r="B59" s="67" t="s">
        <v>174</v>
      </c>
      <c r="C59" s="35">
        <v>1995</v>
      </c>
      <c r="D59" s="35">
        <v>626726.30000000005</v>
      </c>
      <c r="E59" s="35">
        <v>4.7</v>
      </c>
      <c r="F59" s="35">
        <v>43.9</v>
      </c>
      <c r="G59" s="35">
        <v>35.6</v>
      </c>
      <c r="H59" s="35">
        <v>40.799999999999997</v>
      </c>
      <c r="J59" s="49" t="str">
        <f t="shared" si="21"/>
        <v/>
      </c>
      <c r="K59" s="49">
        <f t="shared" si="22"/>
        <v>29456.136100000003</v>
      </c>
      <c r="L59" s="49">
        <f t="shared" si="23"/>
        <v>275132.84570000001</v>
      </c>
      <c r="M59" s="49">
        <f t="shared" si="24"/>
        <v>223114.56280000001</v>
      </c>
      <c r="AA59" s="37"/>
      <c r="AB59" s="37"/>
      <c r="AC59" s="37"/>
      <c r="AD59" s="37"/>
      <c r="AE59" s="37"/>
    </row>
    <row r="60" spans="2:31" ht="16.5" customHeight="1">
      <c r="B60" s="67" t="s">
        <v>174</v>
      </c>
      <c r="C60" s="35">
        <v>1996</v>
      </c>
      <c r="D60" s="35">
        <v>631875.4</v>
      </c>
      <c r="E60" s="35">
        <v>4.2</v>
      </c>
      <c r="F60" s="35">
        <v>43.2</v>
      </c>
      <c r="G60" s="35">
        <v>37.200000000000003</v>
      </c>
      <c r="H60" s="35">
        <v>42.3</v>
      </c>
      <c r="I60" s="49" t="s">
        <v>257</v>
      </c>
      <c r="J60" s="49">
        <f t="shared" si="21"/>
        <v>267283.2942</v>
      </c>
      <c r="K60" s="49">
        <f t="shared" si="22"/>
        <v>26538.766800000001</v>
      </c>
      <c r="L60" s="49">
        <f t="shared" si="23"/>
        <v>272970.1728</v>
      </c>
      <c r="M60" s="49">
        <f t="shared" si="24"/>
        <v>235057.64880000002</v>
      </c>
      <c r="AA60" s="37"/>
      <c r="AB60" s="37"/>
      <c r="AC60" s="37"/>
      <c r="AD60" s="37"/>
      <c r="AE60" s="37"/>
    </row>
    <row r="61" spans="2:31" ht="16.5" customHeight="1">
      <c r="B61" s="67" t="s">
        <v>174</v>
      </c>
      <c r="C61" s="35">
        <v>1997</v>
      </c>
      <c r="D61" s="35">
        <v>582471.4</v>
      </c>
      <c r="E61" s="35">
        <v>3.9</v>
      </c>
      <c r="F61" s="35">
        <v>44.6</v>
      </c>
      <c r="G61" s="35">
        <v>37.799999999999997</v>
      </c>
      <c r="H61" s="35">
        <v>42.7</v>
      </c>
      <c r="I61" s="49" t="s">
        <v>257</v>
      </c>
      <c r="J61" s="49">
        <f t="shared" si="21"/>
        <v>248715.28780000002</v>
      </c>
      <c r="K61" s="49">
        <f t="shared" si="22"/>
        <v>22716.384600000001</v>
      </c>
      <c r="L61" s="49">
        <f t="shared" si="23"/>
        <v>259782.24440000003</v>
      </c>
      <c r="M61" s="49">
        <f t="shared" si="24"/>
        <v>220174.18919999999</v>
      </c>
      <c r="AA61" s="37"/>
      <c r="AB61" s="74"/>
      <c r="AC61" s="37"/>
      <c r="AD61" s="37"/>
      <c r="AE61" s="37"/>
    </row>
    <row r="62" spans="2:31" ht="16.5" customHeight="1">
      <c r="B62" s="67" t="s">
        <v>174</v>
      </c>
      <c r="C62" s="35">
        <v>1998</v>
      </c>
      <c r="D62" s="35">
        <v>654090.9</v>
      </c>
      <c r="E62" s="35">
        <v>3.3</v>
      </c>
      <c r="F62" s="35">
        <v>47.5</v>
      </c>
      <c r="G62" s="35">
        <v>43.6</v>
      </c>
      <c r="H62" s="35">
        <v>48.6</v>
      </c>
      <c r="I62" s="49" t="s">
        <v>257</v>
      </c>
      <c r="J62" s="49">
        <f t="shared" si="21"/>
        <v>317888.17740000004</v>
      </c>
      <c r="K62" s="49">
        <f t="shared" si="22"/>
        <v>21584.999699999997</v>
      </c>
      <c r="L62" s="49">
        <f t="shared" si="23"/>
        <v>310693.17749999999</v>
      </c>
      <c r="M62" s="49">
        <f t="shared" si="24"/>
        <v>285183.6324</v>
      </c>
      <c r="AA62" s="37"/>
      <c r="AB62" s="37"/>
      <c r="AC62" s="37"/>
      <c r="AD62" s="37"/>
      <c r="AE62" s="37"/>
    </row>
    <row r="63" spans="2:31" ht="16.5" customHeight="1">
      <c r="B63" s="67" t="s">
        <v>174</v>
      </c>
      <c r="C63" s="35">
        <v>1999</v>
      </c>
      <c r="D63" s="35">
        <v>617957.1</v>
      </c>
      <c r="E63" s="35">
        <v>3.5</v>
      </c>
      <c r="F63" s="35">
        <v>58.1</v>
      </c>
      <c r="G63" s="35">
        <v>46.4</v>
      </c>
      <c r="H63" s="35">
        <v>50.9</v>
      </c>
      <c r="I63" s="49" t="s">
        <v>257</v>
      </c>
      <c r="J63" s="49">
        <f t="shared" si="21"/>
        <v>314540.16389999999</v>
      </c>
      <c r="K63" s="49">
        <f t="shared" si="22"/>
        <v>21628.498500000002</v>
      </c>
      <c r="L63" s="49">
        <f t="shared" si="23"/>
        <v>359033.07509999996</v>
      </c>
      <c r="M63" s="49">
        <f t="shared" si="24"/>
        <v>286732.0944</v>
      </c>
      <c r="AA63" s="37"/>
      <c r="AB63" s="37"/>
      <c r="AC63" s="37"/>
      <c r="AD63" s="37"/>
      <c r="AE63" s="37"/>
    </row>
    <row r="64" spans="2:31" ht="16.5" customHeight="1">
      <c r="B64" s="67" t="s">
        <v>174</v>
      </c>
      <c r="C64" s="35">
        <v>2000</v>
      </c>
      <c r="D64" s="35">
        <v>562091.6</v>
      </c>
      <c r="E64" s="35">
        <v>2.5</v>
      </c>
      <c r="F64" s="35">
        <v>70</v>
      </c>
      <c r="G64" s="35">
        <v>47</v>
      </c>
      <c r="H64" s="35">
        <v>51.8</v>
      </c>
      <c r="I64" s="49" t="s">
        <v>257</v>
      </c>
      <c r="J64" s="49">
        <f t="shared" si="21"/>
        <v>291163.44880000001</v>
      </c>
      <c r="K64" s="49">
        <f t="shared" si="22"/>
        <v>14052.29</v>
      </c>
      <c r="L64" s="49">
        <f t="shared" si="23"/>
        <v>393464.12</v>
      </c>
      <c r="M64" s="49">
        <f t="shared" si="24"/>
        <v>264183.05199999997</v>
      </c>
    </row>
    <row r="65" spans="2:13" ht="16.5" customHeight="1">
      <c r="B65" s="67" t="s">
        <v>174</v>
      </c>
      <c r="C65" s="35">
        <v>2001</v>
      </c>
      <c r="D65" s="35">
        <v>627897</v>
      </c>
      <c r="E65" s="35">
        <v>2.2000000000000002</v>
      </c>
      <c r="F65" s="35">
        <v>77.5</v>
      </c>
      <c r="G65" s="35">
        <v>48.6</v>
      </c>
      <c r="H65" s="35">
        <v>53.2</v>
      </c>
      <c r="I65" s="49" t="s">
        <v>257</v>
      </c>
      <c r="J65" s="49">
        <f t="shared" si="21"/>
        <v>334041.20400000003</v>
      </c>
      <c r="K65" s="49">
        <f t="shared" si="22"/>
        <v>13813.734000000002</v>
      </c>
      <c r="L65" s="49">
        <f t="shared" si="23"/>
        <v>486620.17499999999</v>
      </c>
      <c r="M65" s="49">
        <f t="shared" si="24"/>
        <v>305157.94199999998</v>
      </c>
    </row>
    <row r="66" spans="2:13" ht="16.5" customHeight="1">
      <c r="B66" s="67" t="s">
        <v>174</v>
      </c>
      <c r="C66" s="35">
        <v>2002</v>
      </c>
      <c r="D66" s="35">
        <v>748824.1</v>
      </c>
      <c r="E66" s="35">
        <v>1.7</v>
      </c>
      <c r="F66" s="35">
        <v>80.599999999999994</v>
      </c>
      <c r="G66" s="35">
        <v>46.8</v>
      </c>
      <c r="H66" s="35">
        <v>51.5</v>
      </c>
      <c r="I66" s="49" t="s">
        <v>257</v>
      </c>
      <c r="J66" s="49">
        <f t="shared" si="21"/>
        <v>385644.41149999999</v>
      </c>
      <c r="K66" s="49">
        <f t="shared" si="22"/>
        <v>12730.009700000001</v>
      </c>
      <c r="L66" s="49">
        <f t="shared" si="23"/>
        <v>603552.22459999996</v>
      </c>
      <c r="M66" s="49">
        <f t="shared" si="24"/>
        <v>350449.67879999994</v>
      </c>
    </row>
    <row r="67" spans="2:13" ht="16.5" customHeight="1">
      <c r="B67" s="67" t="s">
        <v>174</v>
      </c>
      <c r="C67" s="35">
        <v>2003</v>
      </c>
      <c r="D67" s="35">
        <v>953232.3</v>
      </c>
      <c r="E67" s="35">
        <v>1.5</v>
      </c>
      <c r="F67" s="35">
        <v>85.3</v>
      </c>
      <c r="G67" s="35">
        <v>48.2</v>
      </c>
      <c r="H67" s="35">
        <v>52.4</v>
      </c>
      <c r="I67" s="49" t="s">
        <v>257</v>
      </c>
      <c r="J67" s="49">
        <f t="shared" si="21"/>
        <v>499493.72520000004</v>
      </c>
      <c r="K67" s="49">
        <f t="shared" si="22"/>
        <v>14298.484500000002</v>
      </c>
      <c r="L67" s="49">
        <f t="shared" si="23"/>
        <v>813107.15189999994</v>
      </c>
      <c r="M67" s="49">
        <f t="shared" si="24"/>
        <v>459457.96860000008</v>
      </c>
    </row>
    <row r="68" spans="2:13" ht="16.5" customHeight="1">
      <c r="B68" s="67" t="s">
        <v>174</v>
      </c>
      <c r="C68" s="35">
        <v>2004</v>
      </c>
      <c r="D68" s="35">
        <v>1114171</v>
      </c>
      <c r="E68" s="35">
        <v>1.4</v>
      </c>
      <c r="F68" s="35">
        <v>91.9</v>
      </c>
      <c r="G68" s="35">
        <v>50.6</v>
      </c>
      <c r="H68" s="35">
        <v>53.8</v>
      </c>
      <c r="I68" s="49" t="s">
        <v>257</v>
      </c>
      <c r="J68" s="49">
        <f t="shared" si="21"/>
        <v>599423.99800000002</v>
      </c>
      <c r="K68" s="49">
        <f t="shared" si="22"/>
        <v>15598.393999999998</v>
      </c>
      <c r="L68" s="49">
        <f t="shared" si="23"/>
        <v>1023923.1490000001</v>
      </c>
      <c r="M68" s="49">
        <f t="shared" si="24"/>
        <v>563770.52600000007</v>
      </c>
    </row>
    <row r="69" spans="2:13" ht="16.5" customHeight="1">
      <c r="B69" s="67" t="s">
        <v>174</v>
      </c>
      <c r="C69" s="35">
        <v>2005</v>
      </c>
      <c r="D69" s="35">
        <v>1101924</v>
      </c>
      <c r="E69" s="35">
        <v>1.4</v>
      </c>
      <c r="F69" s="35">
        <v>101.5</v>
      </c>
      <c r="G69" s="35">
        <v>54.9</v>
      </c>
      <c r="H69" s="35">
        <v>57.6</v>
      </c>
      <c r="I69" s="49" t="s">
        <v>257</v>
      </c>
      <c r="J69" s="49">
        <f t="shared" si="21"/>
        <v>634708.22399999993</v>
      </c>
      <c r="K69" s="49">
        <f t="shared" si="22"/>
        <v>15426.935999999998</v>
      </c>
      <c r="L69" s="49">
        <f t="shared" si="23"/>
        <v>1118452.8600000001</v>
      </c>
      <c r="M69" s="49">
        <f t="shared" si="24"/>
        <v>604956.27600000007</v>
      </c>
    </row>
    <row r="70" spans="2:13" ht="16.5" customHeight="1">
      <c r="B70" s="67" t="s">
        <v>174</v>
      </c>
      <c r="C70" s="35">
        <v>2006</v>
      </c>
      <c r="D70" s="35">
        <v>1293080</v>
      </c>
      <c r="E70" s="35">
        <v>2.2999999999999998</v>
      </c>
      <c r="F70" s="35">
        <v>114.4</v>
      </c>
      <c r="G70" s="35">
        <v>58.1</v>
      </c>
      <c r="H70" s="35">
        <v>60.6</v>
      </c>
      <c r="I70" s="49" t="s">
        <v>257</v>
      </c>
      <c r="J70" s="49">
        <f t="shared" si="21"/>
        <v>783606.48</v>
      </c>
      <c r="K70" s="49">
        <f t="shared" si="22"/>
        <v>29740.84</v>
      </c>
      <c r="L70" s="49">
        <f t="shared" si="23"/>
        <v>1479283.52</v>
      </c>
      <c r="M70" s="49">
        <f t="shared" si="24"/>
        <v>751279.48</v>
      </c>
    </row>
    <row r="71" spans="2:13" ht="16.5" customHeight="1">
      <c r="B71" s="67" t="s">
        <v>174</v>
      </c>
      <c r="C71" s="35">
        <v>2007</v>
      </c>
      <c r="D71" s="35">
        <v>1557628</v>
      </c>
      <c r="E71" s="35">
        <v>3.2</v>
      </c>
      <c r="F71" s="35">
        <v>124.3</v>
      </c>
      <c r="G71" s="35">
        <v>58.1</v>
      </c>
      <c r="H71" s="35">
        <v>59.2</v>
      </c>
      <c r="I71" s="49" t="s">
        <v>257</v>
      </c>
      <c r="J71" s="49">
        <f t="shared" si="21"/>
        <v>922115.77600000007</v>
      </c>
      <c r="K71" s="49">
        <f t="shared" si="22"/>
        <v>49844.096000000005</v>
      </c>
      <c r="L71" s="49">
        <f t="shared" si="23"/>
        <v>1936131.6040000001</v>
      </c>
      <c r="M71" s="49">
        <f t="shared" si="24"/>
        <v>904981.86800000002</v>
      </c>
    </row>
    <row r="72" spans="2:13" ht="16.5" customHeight="1">
      <c r="B72" s="67" t="s">
        <v>174</v>
      </c>
      <c r="C72" s="35">
        <v>2008</v>
      </c>
      <c r="D72" s="35">
        <v>1459734</v>
      </c>
      <c r="E72" s="35">
        <v>3.3</v>
      </c>
      <c r="F72" s="35">
        <v>128.30000000000001</v>
      </c>
      <c r="G72" s="35">
        <v>49.8</v>
      </c>
      <c r="H72" s="35">
        <v>51.7</v>
      </c>
      <c r="I72" s="49" t="s">
        <v>257</v>
      </c>
      <c r="J72" s="49">
        <f t="shared" si="21"/>
        <v>754682.478</v>
      </c>
      <c r="K72" s="49">
        <f t="shared" si="22"/>
        <v>48171.222000000002</v>
      </c>
      <c r="L72" s="49">
        <f t="shared" si="23"/>
        <v>1872838.7220000001</v>
      </c>
      <c r="M72" s="49">
        <f t="shared" si="24"/>
        <v>726947.53200000001</v>
      </c>
    </row>
    <row r="73" spans="2:13" ht="16.5" customHeight="1">
      <c r="B73" s="67" t="s">
        <v>174</v>
      </c>
      <c r="C73" s="35">
        <v>2009</v>
      </c>
      <c r="D73" s="35">
        <v>1580020</v>
      </c>
      <c r="E73" s="35">
        <v>5</v>
      </c>
      <c r="F73" s="35">
        <v>132.80000000000001</v>
      </c>
      <c r="G73" s="35">
        <v>44.5</v>
      </c>
      <c r="H73" s="35">
        <v>46.9</v>
      </c>
      <c r="I73" s="49" t="s">
        <v>257</v>
      </c>
      <c r="J73" s="49">
        <f t="shared" si="21"/>
        <v>741029.38</v>
      </c>
      <c r="K73" s="49">
        <f t="shared" si="22"/>
        <v>79001</v>
      </c>
      <c r="L73" s="49">
        <f t="shared" si="23"/>
        <v>2098266.5600000005</v>
      </c>
      <c r="M73" s="49">
        <f t="shared" si="24"/>
        <v>703108.9</v>
      </c>
    </row>
    <row r="74" spans="2:13" ht="16.5" customHeight="1">
      <c r="B74" s="67" t="s">
        <v>174</v>
      </c>
      <c r="C74" s="35">
        <v>2010</v>
      </c>
      <c r="D74" s="35">
        <v>1456086</v>
      </c>
      <c r="E74" s="35">
        <v>5.6</v>
      </c>
      <c r="F74" s="35">
        <v>134</v>
      </c>
      <c r="G74" s="35">
        <v>42.5</v>
      </c>
      <c r="H74" s="35">
        <v>45.2</v>
      </c>
      <c r="I74" s="49" t="s">
        <v>257</v>
      </c>
      <c r="J74" s="49">
        <f t="shared" si="21"/>
        <v>658150.87199999997</v>
      </c>
      <c r="K74" s="49">
        <f t="shared" si="22"/>
        <v>81540.815999999992</v>
      </c>
      <c r="L74" s="49">
        <f t="shared" si="23"/>
        <v>1951155.24</v>
      </c>
      <c r="M74" s="49">
        <f t="shared" si="24"/>
        <v>618836.55000000005</v>
      </c>
    </row>
    <row r="75" spans="2:13" ht="16.5" customHeight="1">
      <c r="B75" s="67" t="s">
        <v>174</v>
      </c>
      <c r="C75" s="35">
        <v>2011</v>
      </c>
      <c r="D75" s="35">
        <v>1433390</v>
      </c>
      <c r="E75" s="35">
        <v>6.2</v>
      </c>
      <c r="F75" s="35">
        <v>130.9</v>
      </c>
      <c r="G75" s="35">
        <v>35.6</v>
      </c>
      <c r="H75" s="35">
        <v>39</v>
      </c>
      <c r="I75" s="49" t="s">
        <v>257</v>
      </c>
      <c r="J75" s="49">
        <f t="shared" si="21"/>
        <v>559022.1</v>
      </c>
      <c r="K75" s="49">
        <f t="shared" si="22"/>
        <v>88870.18</v>
      </c>
      <c r="L75" s="49">
        <f t="shared" si="23"/>
        <v>1876307.51</v>
      </c>
      <c r="M75" s="49">
        <f t="shared" si="24"/>
        <v>510286.84</v>
      </c>
    </row>
    <row r="76" spans="2:13" ht="16.5" customHeight="1">
      <c r="B76" s="67" t="s">
        <v>174</v>
      </c>
      <c r="C76" s="35">
        <v>2012</v>
      </c>
      <c r="D76" s="35">
        <v>1336845</v>
      </c>
      <c r="E76" s="35">
        <v>7.5</v>
      </c>
      <c r="F76" s="35">
        <v>122.4</v>
      </c>
      <c r="G76" s="35">
        <v>33.6</v>
      </c>
      <c r="H76" s="35">
        <v>36.1</v>
      </c>
      <c r="I76" s="49" t="s">
        <v>257</v>
      </c>
      <c r="J76" s="49">
        <f t="shared" si="21"/>
        <v>482601.04499999998</v>
      </c>
      <c r="K76" s="49">
        <f t="shared" si="22"/>
        <v>100263.375</v>
      </c>
      <c r="L76" s="49">
        <f t="shared" si="23"/>
        <v>1636298.28</v>
      </c>
      <c r="M76" s="49">
        <f t="shared" si="24"/>
        <v>449179.92</v>
      </c>
    </row>
    <row r="77" spans="2:13" ht="16.5" customHeight="1">
      <c r="B77" s="67" t="s">
        <v>174</v>
      </c>
      <c r="C77" s="35">
        <v>2013</v>
      </c>
      <c r="D77" s="35">
        <v>1388567</v>
      </c>
      <c r="E77" s="35">
        <v>8.1999999999999993</v>
      </c>
      <c r="F77" s="35">
        <v>116.1</v>
      </c>
      <c r="G77" s="35">
        <v>33.1</v>
      </c>
      <c r="H77" s="35">
        <v>35.799999999999997</v>
      </c>
      <c r="I77" s="49" t="s">
        <v>257</v>
      </c>
      <c r="J77" s="49">
        <f t="shared" ref="J77:J140" si="29">IF(AND(H77&lt;&gt;"",I77&lt;&gt;""),H77*D77/100,"")</f>
        <v>497106.98599999992</v>
      </c>
      <c r="K77" s="49">
        <f t="shared" ref="K77:K140" si="30">IF(AND(E77&lt;&gt;""),E77*$D77/100,"")</f>
        <v>113862.49399999999</v>
      </c>
      <c r="L77" s="49">
        <f t="shared" ref="L77:L140" si="31">IF(AND(F77&lt;&gt;""),F77*$D77/100,"")</f>
        <v>1612126.2869999998</v>
      </c>
      <c r="M77" s="49">
        <f t="shared" ref="M77:M140" si="32">IF(AND(G77&lt;&gt;""),G77*$D77/100,"")</f>
        <v>459615.67700000003</v>
      </c>
    </row>
    <row r="78" spans="2:13" ht="16.5" customHeight="1">
      <c r="B78" s="67" t="s">
        <v>174</v>
      </c>
      <c r="C78" s="35">
        <v>2014</v>
      </c>
      <c r="D78" s="35">
        <v>1289775</v>
      </c>
      <c r="E78" s="35">
        <v>8.6999999999999993</v>
      </c>
      <c r="F78" s="35">
        <v>108.3</v>
      </c>
      <c r="G78" s="35">
        <v>33.6</v>
      </c>
      <c r="H78" s="35">
        <v>35.200000000000003</v>
      </c>
      <c r="I78" s="49" t="s">
        <v>257</v>
      </c>
      <c r="J78" s="49">
        <f t="shared" si="29"/>
        <v>454000.8</v>
      </c>
      <c r="K78" s="49">
        <f t="shared" si="30"/>
        <v>112210.425</v>
      </c>
      <c r="L78" s="49">
        <f t="shared" si="31"/>
        <v>1396826.325</v>
      </c>
      <c r="M78" s="49">
        <f t="shared" si="32"/>
        <v>433364.4</v>
      </c>
    </row>
    <row r="79" spans="2:13" ht="16.5" customHeight="1">
      <c r="B79" s="67" t="s">
        <v>174</v>
      </c>
      <c r="C79" s="35">
        <v>2015</v>
      </c>
      <c r="D79" s="35">
        <v>1179660</v>
      </c>
      <c r="E79" s="35">
        <v>8.1999999999999993</v>
      </c>
      <c r="F79" s="35">
        <v>101.6</v>
      </c>
      <c r="G79" s="35">
        <v>32.299999999999997</v>
      </c>
      <c r="H79" s="35">
        <v>33.799999999999997</v>
      </c>
      <c r="I79" s="49" t="s">
        <v>257</v>
      </c>
      <c r="J79" s="49">
        <f t="shared" si="29"/>
        <v>398725.08</v>
      </c>
      <c r="K79" s="49">
        <f t="shared" si="30"/>
        <v>96732.12</v>
      </c>
      <c r="L79" s="49">
        <f t="shared" si="31"/>
        <v>1198534.56</v>
      </c>
      <c r="M79" s="49">
        <f t="shared" si="32"/>
        <v>381030.18</v>
      </c>
    </row>
    <row r="80" spans="2:13" ht="16.5" customHeight="1">
      <c r="B80" s="67" t="s">
        <v>174</v>
      </c>
      <c r="C80" s="35">
        <v>2016</v>
      </c>
      <c r="D80" s="35">
        <v>1201143</v>
      </c>
      <c r="E80" s="35">
        <v>8</v>
      </c>
      <c r="F80" s="35">
        <v>96.4</v>
      </c>
      <c r="G80" s="35">
        <v>32.799999999999997</v>
      </c>
      <c r="H80" s="35">
        <v>34</v>
      </c>
      <c r="I80" s="49">
        <v>137721.09</v>
      </c>
      <c r="J80" s="49">
        <f t="shared" si="29"/>
        <v>408388.62</v>
      </c>
      <c r="K80" s="49">
        <f t="shared" si="30"/>
        <v>96091.44</v>
      </c>
      <c r="L80" s="49">
        <f t="shared" si="31"/>
        <v>1157901.852</v>
      </c>
      <c r="M80" s="49">
        <f t="shared" si="32"/>
        <v>393974.90399999998</v>
      </c>
    </row>
    <row r="81" spans="2:13" ht="16.5" customHeight="1">
      <c r="B81" s="67" t="s">
        <v>174</v>
      </c>
      <c r="C81" s="35">
        <v>2017</v>
      </c>
      <c r="D81" s="35">
        <v>1367892</v>
      </c>
      <c r="E81" s="35">
        <v>8.1999999999999993</v>
      </c>
      <c r="F81" s="35">
        <v>90.8</v>
      </c>
      <c r="G81" s="35">
        <v>32</v>
      </c>
      <c r="H81" s="35">
        <v>33.200000000000003</v>
      </c>
      <c r="I81" s="49" t="s">
        <v>257</v>
      </c>
      <c r="J81" s="49">
        <f t="shared" si="29"/>
        <v>454140.14400000009</v>
      </c>
      <c r="K81" s="49">
        <f t="shared" si="30"/>
        <v>112167.14399999999</v>
      </c>
      <c r="L81" s="49">
        <f t="shared" si="31"/>
        <v>1242045.936</v>
      </c>
      <c r="M81" s="49">
        <f t="shared" si="32"/>
        <v>437725.44</v>
      </c>
    </row>
    <row r="82" spans="2:13" ht="16.5" customHeight="1">
      <c r="B82" s="67" t="s">
        <v>174</v>
      </c>
      <c r="C82" s="35">
        <v>2018</v>
      </c>
      <c r="D82" s="35">
        <v>1372127</v>
      </c>
      <c r="E82" s="35">
        <v>8.3000000000000007</v>
      </c>
      <c r="F82" s="35">
        <v>87.8</v>
      </c>
      <c r="G82" s="35">
        <v>31.7</v>
      </c>
      <c r="H82" s="35">
        <v>32.700000000000003</v>
      </c>
      <c r="I82" s="49" t="s">
        <v>257</v>
      </c>
      <c r="J82" s="49">
        <f t="shared" si="29"/>
        <v>448685.52900000004</v>
      </c>
      <c r="K82" s="49">
        <f t="shared" si="30"/>
        <v>113886.54100000001</v>
      </c>
      <c r="L82" s="49">
        <f t="shared" si="31"/>
        <v>1204727.5060000001</v>
      </c>
      <c r="M82" s="49">
        <f t="shared" si="32"/>
        <v>434964.25899999996</v>
      </c>
    </row>
    <row r="83" spans="2:13" ht="16.5" customHeight="1">
      <c r="B83" s="35" t="s">
        <v>175</v>
      </c>
      <c r="C83" s="35">
        <v>1995</v>
      </c>
      <c r="D83" s="35">
        <v>136962.20000000001</v>
      </c>
      <c r="E83" s="35">
        <v>6.3</v>
      </c>
      <c r="F83" s="35">
        <v>64.8</v>
      </c>
      <c r="G83" s="35">
        <v>18.2</v>
      </c>
      <c r="H83" s="35">
        <v>19.899999999999999</v>
      </c>
      <c r="J83" s="49" t="str">
        <f t="shared" si="29"/>
        <v/>
      </c>
      <c r="K83" s="49">
        <f t="shared" si="30"/>
        <v>8628.6186000000016</v>
      </c>
      <c r="L83" s="49">
        <f t="shared" si="31"/>
        <v>88751.505600000004</v>
      </c>
      <c r="M83" s="49">
        <f t="shared" si="32"/>
        <v>24927.1204</v>
      </c>
    </row>
    <row r="84" spans="2:13" ht="16.5" customHeight="1">
      <c r="B84" s="35" t="s">
        <v>175</v>
      </c>
      <c r="C84" s="35">
        <v>1996</v>
      </c>
      <c r="D84" s="35">
        <v>132371.4</v>
      </c>
      <c r="E84" s="35">
        <v>5.9</v>
      </c>
      <c r="F84" s="35">
        <v>64.900000000000006</v>
      </c>
      <c r="G84" s="35">
        <v>16.100000000000001</v>
      </c>
      <c r="H84" s="35">
        <v>18.100000000000001</v>
      </c>
      <c r="I84" s="49" t="s">
        <v>257</v>
      </c>
      <c r="J84" s="49">
        <f t="shared" si="29"/>
        <v>23959.223399999999</v>
      </c>
      <c r="K84" s="49">
        <f t="shared" si="30"/>
        <v>7809.9125999999997</v>
      </c>
      <c r="L84" s="49">
        <f t="shared" si="31"/>
        <v>85909.038600000014</v>
      </c>
      <c r="M84" s="49">
        <f t="shared" si="32"/>
        <v>21311.795399999999</v>
      </c>
    </row>
    <row r="85" spans="2:13" ht="16.5" customHeight="1">
      <c r="B85" s="35" t="s">
        <v>175</v>
      </c>
      <c r="C85" s="35">
        <v>1997</v>
      </c>
      <c r="D85" s="35">
        <v>124625.7</v>
      </c>
      <c r="E85" s="35">
        <v>7.6</v>
      </c>
      <c r="F85" s="35">
        <v>65.8</v>
      </c>
      <c r="G85" s="35">
        <v>15.3</v>
      </c>
      <c r="H85" s="35">
        <v>17.100000000000001</v>
      </c>
      <c r="I85" s="49" t="s">
        <v>257</v>
      </c>
      <c r="J85" s="49">
        <f t="shared" si="29"/>
        <v>21310.994700000003</v>
      </c>
      <c r="K85" s="49">
        <f t="shared" si="30"/>
        <v>9471.5532000000003</v>
      </c>
      <c r="L85" s="49">
        <f t="shared" si="31"/>
        <v>82003.710599999991</v>
      </c>
      <c r="M85" s="49">
        <f t="shared" si="32"/>
        <v>19067.732100000001</v>
      </c>
    </row>
    <row r="86" spans="2:13" ht="16.5" customHeight="1">
      <c r="B86" s="35" t="s">
        <v>175</v>
      </c>
      <c r="C86" s="35">
        <v>1998</v>
      </c>
      <c r="D86" s="35">
        <v>141607.5</v>
      </c>
      <c r="E86" s="35">
        <v>6.5</v>
      </c>
      <c r="F86" s="35">
        <v>60.2</v>
      </c>
      <c r="G86" s="35">
        <v>15.6</v>
      </c>
      <c r="H86" s="35">
        <v>17</v>
      </c>
      <c r="I86" s="49" t="s">
        <v>257</v>
      </c>
      <c r="J86" s="49">
        <f t="shared" si="29"/>
        <v>24073.275000000001</v>
      </c>
      <c r="K86" s="49">
        <f t="shared" si="30"/>
        <v>9204.4874999999993</v>
      </c>
      <c r="L86" s="49">
        <f t="shared" si="31"/>
        <v>85247.714999999997</v>
      </c>
      <c r="M86" s="49">
        <f t="shared" si="32"/>
        <v>22090.77</v>
      </c>
    </row>
    <row r="87" spans="2:13" ht="16.5" customHeight="1">
      <c r="B87" s="35" t="s">
        <v>175</v>
      </c>
      <c r="C87" s="35">
        <v>1999</v>
      </c>
      <c r="D87" s="35">
        <v>131648.70000000001</v>
      </c>
      <c r="E87" s="35">
        <v>7.6</v>
      </c>
      <c r="F87" s="35">
        <v>73.3</v>
      </c>
      <c r="G87" s="35">
        <v>16</v>
      </c>
      <c r="H87" s="35">
        <v>18.5</v>
      </c>
      <c r="I87" s="49" t="s">
        <v>257</v>
      </c>
      <c r="J87" s="49">
        <f t="shared" si="29"/>
        <v>24355.0095</v>
      </c>
      <c r="K87" s="49">
        <f t="shared" si="30"/>
        <v>10005.3012</v>
      </c>
      <c r="L87" s="49">
        <f t="shared" si="31"/>
        <v>96498.497100000008</v>
      </c>
      <c r="M87" s="49">
        <f t="shared" si="32"/>
        <v>21063.792000000001</v>
      </c>
    </row>
    <row r="88" spans="2:13" ht="16.5" customHeight="1">
      <c r="B88" s="35" t="s">
        <v>175</v>
      </c>
      <c r="C88" s="35">
        <v>2000</v>
      </c>
      <c r="D88" s="35">
        <v>118376.1</v>
      </c>
      <c r="E88" s="35">
        <v>10.199999999999999</v>
      </c>
      <c r="F88" s="35">
        <v>80.5</v>
      </c>
      <c r="G88" s="35">
        <v>15.2</v>
      </c>
      <c r="H88" s="35">
        <v>17.899999999999999</v>
      </c>
      <c r="I88" s="49" t="s">
        <v>257</v>
      </c>
      <c r="J88" s="49">
        <f t="shared" si="29"/>
        <v>21189.321899999999</v>
      </c>
      <c r="K88" s="49">
        <f t="shared" si="30"/>
        <v>12074.3622</v>
      </c>
      <c r="L88" s="49">
        <f t="shared" si="31"/>
        <v>95292.760500000004</v>
      </c>
      <c r="M88" s="49">
        <f t="shared" si="32"/>
        <v>17993.1672</v>
      </c>
    </row>
    <row r="89" spans="2:13" ht="16.5" customHeight="1">
      <c r="B89" s="35" t="s">
        <v>175</v>
      </c>
      <c r="C89" s="35">
        <v>2001</v>
      </c>
      <c r="D89" s="35">
        <v>129542.39999999999</v>
      </c>
      <c r="E89" s="35">
        <v>11.4</v>
      </c>
      <c r="F89" s="35">
        <v>74.5</v>
      </c>
      <c r="G89" s="35">
        <v>14.3</v>
      </c>
      <c r="H89" s="35">
        <v>17.2</v>
      </c>
      <c r="I89" s="49" t="s">
        <v>257</v>
      </c>
      <c r="J89" s="49">
        <f t="shared" si="29"/>
        <v>22281.292799999999</v>
      </c>
      <c r="K89" s="49">
        <f t="shared" si="30"/>
        <v>14767.833599999998</v>
      </c>
      <c r="L89" s="49">
        <f t="shared" si="31"/>
        <v>96509.087999999989</v>
      </c>
      <c r="M89" s="49">
        <f t="shared" si="32"/>
        <v>18524.563200000001</v>
      </c>
    </row>
    <row r="90" spans="2:13" ht="16.5" customHeight="1">
      <c r="B90" s="35" t="s">
        <v>175</v>
      </c>
      <c r="C90" s="35">
        <v>2002</v>
      </c>
      <c r="D90" s="35">
        <v>148336.79999999999</v>
      </c>
      <c r="E90" s="35">
        <v>11.2</v>
      </c>
      <c r="F90" s="35">
        <v>74.400000000000006</v>
      </c>
      <c r="G90" s="35">
        <v>14.1</v>
      </c>
      <c r="H90" s="35">
        <v>16.5</v>
      </c>
      <c r="I90" s="49" t="s">
        <v>257</v>
      </c>
      <c r="J90" s="49">
        <f t="shared" si="29"/>
        <v>24475.571999999996</v>
      </c>
      <c r="K90" s="49">
        <f t="shared" si="30"/>
        <v>16613.721599999997</v>
      </c>
      <c r="L90" s="49">
        <f t="shared" si="31"/>
        <v>110362.57919999999</v>
      </c>
      <c r="M90" s="49">
        <f t="shared" si="32"/>
        <v>20915.488799999999</v>
      </c>
    </row>
    <row r="91" spans="2:13" ht="16.5" customHeight="1">
      <c r="B91" s="35" t="s">
        <v>175</v>
      </c>
      <c r="C91" s="35">
        <v>2003</v>
      </c>
      <c r="D91" s="35">
        <v>180298.4</v>
      </c>
      <c r="E91" s="35">
        <v>11.4</v>
      </c>
      <c r="F91" s="35">
        <v>76.5</v>
      </c>
      <c r="G91" s="35">
        <v>13.8</v>
      </c>
      <c r="H91" s="35">
        <v>16</v>
      </c>
      <c r="I91" s="49" t="s">
        <v>257</v>
      </c>
      <c r="J91" s="49">
        <f t="shared" si="29"/>
        <v>28847.743999999999</v>
      </c>
      <c r="K91" s="49">
        <f t="shared" si="30"/>
        <v>20554.017599999999</v>
      </c>
      <c r="L91" s="49">
        <f t="shared" si="31"/>
        <v>137928.27599999998</v>
      </c>
      <c r="M91" s="49">
        <f t="shared" si="32"/>
        <v>24881.179199999999</v>
      </c>
    </row>
    <row r="92" spans="2:13" ht="16.5" customHeight="1">
      <c r="B92" s="35" t="s">
        <v>175</v>
      </c>
      <c r="C92" s="35">
        <v>2004</v>
      </c>
      <c r="D92" s="35">
        <v>205805.5</v>
      </c>
      <c r="E92" s="35">
        <v>12</v>
      </c>
      <c r="F92" s="35">
        <v>76.5</v>
      </c>
      <c r="G92" s="35">
        <v>13.1</v>
      </c>
      <c r="H92" s="35">
        <v>16</v>
      </c>
      <c r="I92" s="49" t="s">
        <v>257</v>
      </c>
      <c r="J92" s="49">
        <f t="shared" si="29"/>
        <v>32928.879999999997</v>
      </c>
      <c r="K92" s="49">
        <f t="shared" si="30"/>
        <v>24696.66</v>
      </c>
      <c r="L92" s="49">
        <f t="shared" si="31"/>
        <v>157441.20749999999</v>
      </c>
      <c r="M92" s="49">
        <f t="shared" si="32"/>
        <v>26960.520499999999</v>
      </c>
    </row>
    <row r="93" spans="2:13" ht="16.5" customHeight="1">
      <c r="B93" s="35" t="s">
        <v>175</v>
      </c>
      <c r="C93" s="35">
        <v>2005</v>
      </c>
      <c r="D93" s="35">
        <v>195680.8</v>
      </c>
      <c r="E93" s="35">
        <v>13.1</v>
      </c>
      <c r="F93" s="35">
        <v>74.900000000000006</v>
      </c>
      <c r="G93" s="35">
        <v>13.7</v>
      </c>
      <c r="H93" s="35">
        <v>16</v>
      </c>
      <c r="I93" s="49" t="s">
        <v>257</v>
      </c>
      <c r="J93" s="49">
        <f t="shared" si="29"/>
        <v>31308.928</v>
      </c>
      <c r="K93" s="49">
        <f t="shared" si="30"/>
        <v>25634.184799999999</v>
      </c>
      <c r="L93" s="49">
        <f t="shared" si="31"/>
        <v>146564.9192</v>
      </c>
      <c r="M93" s="49">
        <f t="shared" si="32"/>
        <v>26808.269599999996</v>
      </c>
    </row>
    <row r="94" spans="2:13" ht="16.5" customHeight="1">
      <c r="B94" s="35" t="s">
        <v>175</v>
      </c>
      <c r="C94" s="35">
        <v>2006</v>
      </c>
      <c r="D94" s="35">
        <v>222709.1</v>
      </c>
      <c r="E94" s="35">
        <v>13.4</v>
      </c>
      <c r="F94" s="35">
        <v>77.3</v>
      </c>
      <c r="G94" s="35">
        <v>15.5</v>
      </c>
      <c r="H94" s="35">
        <v>18.7</v>
      </c>
      <c r="I94" s="49" t="s">
        <v>257</v>
      </c>
      <c r="J94" s="49">
        <f t="shared" si="29"/>
        <v>41646.601699999999</v>
      </c>
      <c r="K94" s="49">
        <f t="shared" si="30"/>
        <v>29843.019400000001</v>
      </c>
      <c r="L94" s="49">
        <f t="shared" si="31"/>
        <v>172154.13430000001</v>
      </c>
      <c r="M94" s="49">
        <f t="shared" si="32"/>
        <v>34519.910500000005</v>
      </c>
    </row>
    <row r="95" spans="2:13" ht="16.5" customHeight="1">
      <c r="B95" s="35" t="s">
        <v>175</v>
      </c>
      <c r="C95" s="35">
        <v>2007</v>
      </c>
      <c r="D95" s="35">
        <v>270911.7</v>
      </c>
      <c r="E95" s="35">
        <v>12.9</v>
      </c>
      <c r="F95" s="35">
        <v>81</v>
      </c>
      <c r="G95" s="35">
        <v>15.6</v>
      </c>
      <c r="H95" s="35">
        <v>18.899999999999999</v>
      </c>
      <c r="I95" s="49" t="s">
        <v>257</v>
      </c>
      <c r="J95" s="49">
        <f t="shared" si="29"/>
        <v>51202.311300000001</v>
      </c>
      <c r="K95" s="49">
        <f t="shared" si="30"/>
        <v>34947.609300000004</v>
      </c>
      <c r="L95" s="49">
        <f t="shared" si="31"/>
        <v>219438.47699999998</v>
      </c>
      <c r="M95" s="49">
        <f t="shared" si="32"/>
        <v>42262.225200000008</v>
      </c>
    </row>
    <row r="96" spans="2:13" ht="16.5" customHeight="1">
      <c r="B96" s="35" t="s">
        <v>175</v>
      </c>
      <c r="C96" s="35">
        <v>2008</v>
      </c>
      <c r="D96" s="35">
        <v>255567</v>
      </c>
      <c r="E96" s="35">
        <v>8.1999999999999993</v>
      </c>
      <c r="F96" s="35">
        <v>95.3</v>
      </c>
      <c r="G96" s="35">
        <v>16.399999999999999</v>
      </c>
      <c r="H96" s="35">
        <v>18.600000000000001</v>
      </c>
      <c r="I96" s="49" t="s">
        <v>257</v>
      </c>
      <c r="J96" s="49">
        <f t="shared" si="29"/>
        <v>47535.462</v>
      </c>
      <c r="K96" s="49">
        <f t="shared" si="30"/>
        <v>20956.493999999999</v>
      </c>
      <c r="L96" s="49">
        <f t="shared" si="31"/>
        <v>243555.35099999997</v>
      </c>
      <c r="M96" s="49">
        <f t="shared" si="32"/>
        <v>41912.987999999998</v>
      </c>
    </row>
    <row r="97" spans="2:13" ht="16.5" customHeight="1">
      <c r="B97" s="35" t="s">
        <v>175</v>
      </c>
      <c r="C97" s="35">
        <v>2009</v>
      </c>
      <c r="D97" s="35">
        <v>268534.2</v>
      </c>
      <c r="E97" s="35">
        <v>12.4</v>
      </c>
      <c r="F97" s="35">
        <v>93.8</v>
      </c>
      <c r="G97" s="35">
        <v>15.7</v>
      </c>
      <c r="H97" s="35">
        <v>17.399999999999999</v>
      </c>
      <c r="I97" s="49" t="s">
        <v>257</v>
      </c>
      <c r="J97" s="49">
        <f t="shared" si="29"/>
        <v>46724.950799999999</v>
      </c>
      <c r="K97" s="49">
        <f t="shared" si="30"/>
        <v>33298.2408</v>
      </c>
      <c r="L97" s="49">
        <f t="shared" si="31"/>
        <v>251885.0796</v>
      </c>
      <c r="M97" s="49">
        <f t="shared" si="32"/>
        <v>42159.869400000003</v>
      </c>
    </row>
    <row r="98" spans="2:13" ht="16.5" customHeight="1">
      <c r="B98" s="35" t="s">
        <v>175</v>
      </c>
      <c r="C98" s="35">
        <v>2010</v>
      </c>
      <c r="D98" s="35">
        <v>255370.2</v>
      </c>
      <c r="E98" s="35">
        <v>14.8</v>
      </c>
      <c r="F98" s="35">
        <v>93.5</v>
      </c>
      <c r="G98" s="35">
        <v>16.3</v>
      </c>
      <c r="H98" s="35">
        <v>17.7</v>
      </c>
      <c r="I98" s="49" t="s">
        <v>257</v>
      </c>
      <c r="J98" s="49">
        <f t="shared" si="29"/>
        <v>45200.525399999999</v>
      </c>
      <c r="K98" s="49">
        <f t="shared" si="30"/>
        <v>37794.789600000004</v>
      </c>
      <c r="L98" s="49">
        <f t="shared" si="31"/>
        <v>238771.13699999999</v>
      </c>
      <c r="M98" s="49">
        <f t="shared" si="32"/>
        <v>41625.342600000004</v>
      </c>
    </row>
    <row r="99" spans="2:13" ht="16.5" customHeight="1">
      <c r="B99" s="35" t="s">
        <v>175</v>
      </c>
      <c r="C99" s="35">
        <v>2011</v>
      </c>
      <c r="D99" s="35">
        <v>266781.8</v>
      </c>
      <c r="E99" s="35">
        <v>14.3</v>
      </c>
      <c r="F99" s="35">
        <v>94.8</v>
      </c>
      <c r="G99" s="35">
        <v>16.399999999999999</v>
      </c>
      <c r="H99" s="35">
        <v>18.5</v>
      </c>
      <c r="I99" s="49" t="s">
        <v>257</v>
      </c>
      <c r="J99" s="49">
        <f t="shared" si="29"/>
        <v>49354.633000000002</v>
      </c>
      <c r="K99" s="49">
        <f t="shared" si="30"/>
        <v>38149.797400000003</v>
      </c>
      <c r="L99" s="49">
        <f t="shared" si="31"/>
        <v>252909.14639999997</v>
      </c>
      <c r="M99" s="49">
        <f t="shared" si="32"/>
        <v>43752.215199999999</v>
      </c>
    </row>
    <row r="100" spans="2:13" ht="16.5" customHeight="1">
      <c r="B100" s="35" t="s">
        <v>175</v>
      </c>
      <c r="C100" s="35">
        <v>2012</v>
      </c>
      <c r="D100" s="35">
        <v>260635.1</v>
      </c>
      <c r="E100" s="35">
        <v>16.399999999999999</v>
      </c>
      <c r="F100" s="35">
        <v>94.1</v>
      </c>
      <c r="G100" s="35">
        <v>14.4</v>
      </c>
      <c r="H100" s="35">
        <v>16.600000000000001</v>
      </c>
      <c r="I100" s="49" t="s">
        <v>257</v>
      </c>
      <c r="J100" s="49">
        <f t="shared" si="29"/>
        <v>43265.426599999999</v>
      </c>
      <c r="K100" s="49">
        <f t="shared" si="30"/>
        <v>42744.1564</v>
      </c>
      <c r="L100" s="49">
        <f t="shared" si="31"/>
        <v>245257.62909999999</v>
      </c>
      <c r="M100" s="49">
        <f t="shared" si="32"/>
        <v>37531.454400000002</v>
      </c>
    </row>
    <row r="101" spans="2:13" ht="16.5" customHeight="1">
      <c r="B101" s="35" t="s">
        <v>175</v>
      </c>
      <c r="C101" s="35">
        <v>2013</v>
      </c>
      <c r="D101" s="35">
        <v>278039.2</v>
      </c>
      <c r="E101" s="35">
        <v>18</v>
      </c>
      <c r="F101" s="35">
        <v>96.7</v>
      </c>
      <c r="G101" s="35">
        <v>15.6</v>
      </c>
      <c r="H101" s="35">
        <v>18</v>
      </c>
      <c r="I101" s="49" t="s">
        <v>257</v>
      </c>
      <c r="J101" s="49">
        <f t="shared" si="29"/>
        <v>50047.056000000004</v>
      </c>
      <c r="K101" s="49">
        <f t="shared" si="30"/>
        <v>50047.056000000004</v>
      </c>
      <c r="L101" s="49">
        <f t="shared" si="31"/>
        <v>268863.90639999998</v>
      </c>
      <c r="M101" s="49">
        <f t="shared" si="32"/>
        <v>43374.115200000007</v>
      </c>
    </row>
    <row r="102" spans="2:13" ht="16.5" customHeight="1">
      <c r="B102" s="35" t="s">
        <v>175</v>
      </c>
      <c r="C102" s="35">
        <v>2014</v>
      </c>
      <c r="D102" s="35">
        <v>258521.60000000001</v>
      </c>
      <c r="E102" s="35">
        <v>18.100000000000001</v>
      </c>
      <c r="F102" s="35">
        <v>101.9</v>
      </c>
      <c r="G102" s="35">
        <v>15.1</v>
      </c>
      <c r="H102" s="35">
        <v>17.100000000000001</v>
      </c>
      <c r="I102" s="49" t="s">
        <v>257</v>
      </c>
      <c r="J102" s="49">
        <f t="shared" si="29"/>
        <v>44207.193600000006</v>
      </c>
      <c r="K102" s="49">
        <f t="shared" si="30"/>
        <v>46792.409600000006</v>
      </c>
      <c r="L102" s="49">
        <f t="shared" si="31"/>
        <v>263433.51040000003</v>
      </c>
      <c r="M102" s="49">
        <f t="shared" si="32"/>
        <v>39036.761599999998</v>
      </c>
    </row>
    <row r="103" spans="2:13" ht="16.5" customHeight="1">
      <c r="B103" s="35" t="s">
        <v>175</v>
      </c>
      <c r="C103" s="35">
        <v>2015</v>
      </c>
      <c r="D103" s="35">
        <v>231395.5</v>
      </c>
      <c r="E103" s="35">
        <v>15.8</v>
      </c>
      <c r="F103" s="35">
        <v>110.8</v>
      </c>
      <c r="G103" s="35">
        <v>15.4</v>
      </c>
      <c r="H103" s="35">
        <v>17.899999999999999</v>
      </c>
      <c r="I103" s="49" t="s">
        <v>257</v>
      </c>
      <c r="J103" s="49">
        <f t="shared" si="29"/>
        <v>41419.794499999996</v>
      </c>
      <c r="K103" s="49">
        <f t="shared" si="30"/>
        <v>36560.489000000001</v>
      </c>
      <c r="L103" s="49">
        <f t="shared" si="31"/>
        <v>256386.21399999998</v>
      </c>
      <c r="M103" s="49">
        <f t="shared" si="32"/>
        <v>35634.906999999999</v>
      </c>
    </row>
    <row r="104" spans="2:13" ht="16.5" customHeight="1">
      <c r="B104" s="35" t="s">
        <v>175</v>
      </c>
      <c r="C104" s="35">
        <v>2016</v>
      </c>
      <c r="D104" s="35">
        <v>234555.2</v>
      </c>
      <c r="E104" s="35">
        <v>15.2</v>
      </c>
      <c r="F104" s="35">
        <v>100.8</v>
      </c>
      <c r="G104" s="35">
        <v>15.8</v>
      </c>
      <c r="H104" s="35">
        <v>18.3</v>
      </c>
      <c r="I104" s="49">
        <v>23189.628000000001</v>
      </c>
      <c r="J104" s="49">
        <f t="shared" si="29"/>
        <v>42923.601600000002</v>
      </c>
      <c r="K104" s="49">
        <f t="shared" si="30"/>
        <v>35652.390400000004</v>
      </c>
      <c r="L104" s="49">
        <f t="shared" si="31"/>
        <v>236431.6416</v>
      </c>
      <c r="M104" s="49">
        <f t="shared" si="32"/>
        <v>37059.721600000004</v>
      </c>
    </row>
    <row r="105" spans="2:13" ht="16.5" customHeight="1">
      <c r="B105" s="35" t="s">
        <v>175</v>
      </c>
      <c r="C105" s="35">
        <v>2017</v>
      </c>
      <c r="D105" s="35">
        <v>265866.3</v>
      </c>
      <c r="E105" s="35">
        <v>14.2</v>
      </c>
      <c r="F105" s="35">
        <v>107.8</v>
      </c>
      <c r="G105" s="35">
        <v>16.600000000000001</v>
      </c>
      <c r="H105" s="35">
        <v>20.7</v>
      </c>
      <c r="I105" s="49" t="s">
        <v>257</v>
      </c>
      <c r="J105" s="49">
        <f t="shared" si="29"/>
        <v>55034.324099999991</v>
      </c>
      <c r="K105" s="49">
        <f t="shared" si="30"/>
        <v>37753.014599999995</v>
      </c>
      <c r="L105" s="49">
        <f t="shared" si="31"/>
        <v>286603.87139999995</v>
      </c>
      <c r="M105" s="49">
        <f t="shared" si="32"/>
        <v>44133.805800000002</v>
      </c>
    </row>
    <row r="106" spans="2:13" ht="16.5" customHeight="1">
      <c r="B106" s="35" t="s">
        <v>175</v>
      </c>
      <c r="C106" s="35">
        <v>2018</v>
      </c>
      <c r="D106" s="35">
        <v>266628.09999999998</v>
      </c>
      <c r="E106" s="35">
        <v>13.6</v>
      </c>
      <c r="F106" s="35">
        <v>102.5</v>
      </c>
      <c r="G106" s="35">
        <v>16.100000000000001</v>
      </c>
      <c r="H106" s="35">
        <v>21.3</v>
      </c>
      <c r="I106" s="49" t="s">
        <v>257</v>
      </c>
      <c r="J106" s="49">
        <f t="shared" si="29"/>
        <v>56791.785299999996</v>
      </c>
      <c r="K106" s="49">
        <f t="shared" si="30"/>
        <v>36261.421599999994</v>
      </c>
      <c r="L106" s="49">
        <f t="shared" si="31"/>
        <v>273293.80249999999</v>
      </c>
      <c r="M106" s="49">
        <f t="shared" si="32"/>
        <v>42927.124100000001</v>
      </c>
    </row>
    <row r="107" spans="2:13" ht="16.5" customHeight="1">
      <c r="B107" s="67" t="s">
        <v>176</v>
      </c>
      <c r="C107" s="35">
        <v>1995</v>
      </c>
      <c r="D107" s="35">
        <v>1621429</v>
      </c>
      <c r="E107" s="35">
        <v>11.9</v>
      </c>
      <c r="F107" s="35">
        <v>80.400000000000006</v>
      </c>
      <c r="G107" s="35">
        <v>25.9</v>
      </c>
      <c r="H107" s="35">
        <v>27.4</v>
      </c>
      <c r="J107" s="49" t="str">
        <f t="shared" si="29"/>
        <v/>
      </c>
      <c r="K107" s="49">
        <f t="shared" si="30"/>
        <v>192950.05100000001</v>
      </c>
      <c r="L107" s="49">
        <f t="shared" si="31"/>
        <v>1303628.9160000002</v>
      </c>
      <c r="M107" s="49">
        <f t="shared" si="32"/>
        <v>419950.11099999992</v>
      </c>
    </row>
    <row r="108" spans="2:13" ht="16.5" customHeight="1">
      <c r="B108" s="67" t="s">
        <v>176</v>
      </c>
      <c r="C108" s="35">
        <v>1996</v>
      </c>
      <c r="D108" s="35">
        <v>1587762</v>
      </c>
      <c r="E108" s="35">
        <v>12.5</v>
      </c>
      <c r="F108" s="35">
        <v>78.5</v>
      </c>
      <c r="G108" s="35">
        <v>24.7</v>
      </c>
      <c r="H108" s="35">
        <v>26.5</v>
      </c>
      <c r="I108" s="49" t="s">
        <v>257</v>
      </c>
      <c r="J108" s="49">
        <f t="shared" si="29"/>
        <v>420756.93</v>
      </c>
      <c r="K108" s="49">
        <f t="shared" si="30"/>
        <v>198470.25</v>
      </c>
      <c r="L108" s="49">
        <f t="shared" si="31"/>
        <v>1246393.17</v>
      </c>
      <c r="M108" s="49">
        <f t="shared" si="32"/>
        <v>392177.21399999998</v>
      </c>
    </row>
    <row r="109" spans="2:13" ht="16.5" customHeight="1">
      <c r="B109" s="67" t="s">
        <v>176</v>
      </c>
      <c r="C109" s="35">
        <v>1997</v>
      </c>
      <c r="D109" s="35">
        <v>1441607</v>
      </c>
      <c r="E109" s="35">
        <v>12.6</v>
      </c>
      <c r="F109" s="35">
        <v>78.400000000000006</v>
      </c>
      <c r="G109" s="35">
        <v>24.1</v>
      </c>
      <c r="H109" s="35">
        <v>27.1</v>
      </c>
      <c r="I109" s="49" t="s">
        <v>257</v>
      </c>
      <c r="J109" s="49">
        <f t="shared" si="29"/>
        <v>390675.49700000003</v>
      </c>
      <c r="K109" s="49">
        <f t="shared" si="30"/>
        <v>181642.48199999999</v>
      </c>
      <c r="L109" s="49">
        <f t="shared" si="31"/>
        <v>1130219.888</v>
      </c>
      <c r="M109" s="49">
        <f t="shared" si="32"/>
        <v>347427.28700000001</v>
      </c>
    </row>
    <row r="110" spans="2:13" ht="16.5" customHeight="1">
      <c r="B110" s="67" t="s">
        <v>176</v>
      </c>
      <c r="C110" s="35">
        <v>1998</v>
      </c>
      <c r="D110" s="35">
        <v>1590722</v>
      </c>
      <c r="E110" s="35">
        <v>13.3</v>
      </c>
      <c r="F110" s="35">
        <v>76.400000000000006</v>
      </c>
      <c r="G110" s="35">
        <v>24</v>
      </c>
      <c r="H110" s="35">
        <v>27.5</v>
      </c>
      <c r="I110" s="49" t="s">
        <v>257</v>
      </c>
      <c r="J110" s="49">
        <f t="shared" si="29"/>
        <v>437448.55</v>
      </c>
      <c r="K110" s="49">
        <f t="shared" si="30"/>
        <v>211566.02600000001</v>
      </c>
      <c r="L110" s="49">
        <f t="shared" si="31"/>
        <v>1215311.608</v>
      </c>
      <c r="M110" s="49">
        <f t="shared" si="32"/>
        <v>381773.28</v>
      </c>
    </row>
    <row r="111" spans="2:13" ht="16.5" customHeight="1">
      <c r="B111" s="67" t="s">
        <v>176</v>
      </c>
      <c r="C111" s="35">
        <v>1999</v>
      </c>
      <c r="D111" s="35">
        <v>1452154</v>
      </c>
      <c r="E111" s="35">
        <v>14.8</v>
      </c>
      <c r="F111" s="35">
        <v>79.2</v>
      </c>
      <c r="G111" s="35">
        <v>26.1</v>
      </c>
      <c r="H111" s="35">
        <v>30</v>
      </c>
      <c r="I111" s="49" t="s">
        <v>257</v>
      </c>
      <c r="J111" s="49">
        <f t="shared" si="29"/>
        <v>435646.2</v>
      </c>
      <c r="K111" s="49">
        <f t="shared" si="30"/>
        <v>214918.79199999999</v>
      </c>
      <c r="L111" s="49">
        <f t="shared" si="31"/>
        <v>1150105.9679999999</v>
      </c>
      <c r="M111" s="49">
        <f t="shared" si="32"/>
        <v>379012.19399999996</v>
      </c>
    </row>
    <row r="112" spans="2:13" ht="16.5" customHeight="1">
      <c r="B112" s="67" t="s">
        <v>176</v>
      </c>
      <c r="C112" s="35">
        <v>2000</v>
      </c>
      <c r="D112" s="35">
        <v>1283466</v>
      </c>
      <c r="E112" s="35">
        <v>16.3</v>
      </c>
      <c r="F112" s="35">
        <v>81.900000000000006</v>
      </c>
      <c r="G112" s="35">
        <v>29.1</v>
      </c>
      <c r="H112" s="35">
        <v>32.799999999999997</v>
      </c>
      <c r="I112" s="49" t="s">
        <v>257</v>
      </c>
      <c r="J112" s="49">
        <f t="shared" si="29"/>
        <v>420976.848</v>
      </c>
      <c r="K112" s="49">
        <f t="shared" si="30"/>
        <v>209204.95800000001</v>
      </c>
      <c r="L112" s="49">
        <f t="shared" si="31"/>
        <v>1051158.6540000001</v>
      </c>
      <c r="M112" s="49">
        <f t="shared" si="32"/>
        <v>373488.60600000003</v>
      </c>
    </row>
    <row r="113" spans="2:13" ht="16.5" customHeight="1">
      <c r="B113" s="67" t="s">
        <v>176</v>
      </c>
      <c r="C113" s="35">
        <v>2001</v>
      </c>
      <c r="D113" s="35">
        <v>1378812</v>
      </c>
      <c r="E113" s="35">
        <v>19.2</v>
      </c>
      <c r="F113" s="35">
        <v>83.5</v>
      </c>
      <c r="G113" s="35">
        <v>29</v>
      </c>
      <c r="H113" s="35">
        <v>32.299999999999997</v>
      </c>
      <c r="I113" s="49" t="s">
        <v>257</v>
      </c>
      <c r="J113" s="49">
        <f t="shared" si="29"/>
        <v>445356.27599999995</v>
      </c>
      <c r="K113" s="49">
        <f t="shared" si="30"/>
        <v>264731.90399999998</v>
      </c>
      <c r="L113" s="49">
        <f t="shared" si="31"/>
        <v>1151308.02</v>
      </c>
      <c r="M113" s="49">
        <f t="shared" si="32"/>
        <v>399855.48</v>
      </c>
    </row>
    <row r="114" spans="2:13" ht="16.5" customHeight="1">
      <c r="B114" s="67" t="s">
        <v>176</v>
      </c>
      <c r="C114" s="35">
        <v>2002</v>
      </c>
      <c r="D114" s="35">
        <v>1587004</v>
      </c>
      <c r="E114" s="35">
        <v>18.100000000000001</v>
      </c>
      <c r="F114" s="35">
        <v>83.9</v>
      </c>
      <c r="G114" s="35">
        <v>27.5</v>
      </c>
      <c r="H114" s="35">
        <v>31.1</v>
      </c>
      <c r="I114" s="49" t="s">
        <v>257</v>
      </c>
      <c r="J114" s="49">
        <f t="shared" si="29"/>
        <v>493558.24400000006</v>
      </c>
      <c r="K114" s="49">
        <f t="shared" si="30"/>
        <v>287247.72400000005</v>
      </c>
      <c r="L114" s="49">
        <f t="shared" si="31"/>
        <v>1331496.3560000001</v>
      </c>
      <c r="M114" s="49">
        <f t="shared" si="32"/>
        <v>436426.1</v>
      </c>
    </row>
    <row r="115" spans="2:13" ht="16.5" customHeight="1">
      <c r="B115" s="67" t="s">
        <v>176</v>
      </c>
      <c r="C115" s="35">
        <v>2003</v>
      </c>
      <c r="D115" s="35">
        <v>1938891</v>
      </c>
      <c r="E115" s="35">
        <v>19</v>
      </c>
      <c r="F115" s="35">
        <v>81.099999999999994</v>
      </c>
      <c r="G115" s="35">
        <v>27.5</v>
      </c>
      <c r="H115" s="35">
        <v>30.8</v>
      </c>
      <c r="I115" s="49" t="s">
        <v>257</v>
      </c>
      <c r="J115" s="49">
        <f t="shared" si="29"/>
        <v>597178.42800000007</v>
      </c>
      <c r="K115" s="49">
        <f t="shared" si="30"/>
        <v>368389.29</v>
      </c>
      <c r="L115" s="49">
        <f t="shared" si="31"/>
        <v>1572440.601</v>
      </c>
      <c r="M115" s="49">
        <f t="shared" si="32"/>
        <v>533195.02500000002</v>
      </c>
    </row>
    <row r="116" spans="2:13" ht="16.5" customHeight="1">
      <c r="B116" s="67" t="s">
        <v>176</v>
      </c>
      <c r="C116" s="35">
        <v>2004</v>
      </c>
      <c r="D116" s="35">
        <v>2205780</v>
      </c>
      <c r="E116" s="35">
        <v>17.899999999999999</v>
      </c>
      <c r="F116" s="35">
        <v>82.5</v>
      </c>
      <c r="G116" s="35">
        <v>26.9</v>
      </c>
      <c r="H116" s="35">
        <v>30.4</v>
      </c>
      <c r="I116" s="49" t="s">
        <v>257</v>
      </c>
      <c r="J116" s="49">
        <f t="shared" si="29"/>
        <v>670557.12</v>
      </c>
      <c r="K116" s="49">
        <f t="shared" si="30"/>
        <v>394834.62</v>
      </c>
      <c r="L116" s="49">
        <f t="shared" si="31"/>
        <v>1819768.5</v>
      </c>
      <c r="M116" s="49">
        <f t="shared" si="32"/>
        <v>593354.81999999995</v>
      </c>
    </row>
    <row r="117" spans="2:13" ht="16.5" customHeight="1">
      <c r="B117" s="67" t="s">
        <v>176</v>
      </c>
      <c r="C117" s="35">
        <v>2005</v>
      </c>
      <c r="D117" s="35">
        <v>2096143</v>
      </c>
      <c r="E117" s="35">
        <v>17.3</v>
      </c>
      <c r="F117" s="35">
        <v>84.3</v>
      </c>
      <c r="G117" s="35">
        <v>27.9</v>
      </c>
      <c r="H117" s="35">
        <v>31.1</v>
      </c>
      <c r="I117" s="49" t="s">
        <v>257</v>
      </c>
      <c r="J117" s="49">
        <f t="shared" si="29"/>
        <v>651900.473</v>
      </c>
      <c r="K117" s="49">
        <f t="shared" si="30"/>
        <v>362632.739</v>
      </c>
      <c r="L117" s="49">
        <f t="shared" si="31"/>
        <v>1767048.5490000001</v>
      </c>
      <c r="M117" s="49">
        <f t="shared" si="32"/>
        <v>584823.897</v>
      </c>
    </row>
    <row r="118" spans="2:13" ht="16.5" customHeight="1">
      <c r="B118" s="67" t="s">
        <v>176</v>
      </c>
      <c r="C118" s="35">
        <v>2006</v>
      </c>
      <c r="D118" s="35">
        <v>2382416</v>
      </c>
      <c r="E118" s="35">
        <v>16.100000000000001</v>
      </c>
      <c r="F118" s="35">
        <v>87</v>
      </c>
      <c r="G118" s="35">
        <v>28.8</v>
      </c>
      <c r="H118" s="35">
        <v>32.1</v>
      </c>
      <c r="I118" s="49" t="s">
        <v>257</v>
      </c>
      <c r="J118" s="49">
        <f t="shared" si="29"/>
        <v>764755.53600000008</v>
      </c>
      <c r="K118" s="49">
        <f t="shared" si="30"/>
        <v>383568.97600000002</v>
      </c>
      <c r="L118" s="49">
        <f t="shared" si="31"/>
        <v>2072701.92</v>
      </c>
      <c r="M118" s="49">
        <f t="shared" si="32"/>
        <v>686135.80799999996</v>
      </c>
    </row>
    <row r="119" spans="2:13" ht="16.5" customHeight="1">
      <c r="B119" s="67" t="s">
        <v>176</v>
      </c>
      <c r="C119" s="35">
        <v>2007</v>
      </c>
      <c r="D119" s="35">
        <v>2813183</v>
      </c>
      <c r="E119" s="35">
        <v>13.5</v>
      </c>
      <c r="F119" s="35">
        <v>90.7</v>
      </c>
      <c r="G119" s="35">
        <v>30</v>
      </c>
      <c r="H119" s="35">
        <v>33.1</v>
      </c>
      <c r="I119" s="49" t="s">
        <v>257</v>
      </c>
      <c r="J119" s="49">
        <f t="shared" si="29"/>
        <v>931163.57299999997</v>
      </c>
      <c r="K119" s="49">
        <f t="shared" si="30"/>
        <v>379779.70500000002</v>
      </c>
      <c r="L119" s="49">
        <f t="shared" si="31"/>
        <v>2551556.9810000001</v>
      </c>
      <c r="M119" s="49">
        <f t="shared" si="32"/>
        <v>843954.9</v>
      </c>
    </row>
    <row r="120" spans="2:13" ht="16.5" customHeight="1">
      <c r="B120" s="67" t="s">
        <v>176</v>
      </c>
      <c r="C120" s="35">
        <v>2008</v>
      </c>
      <c r="D120" s="35">
        <v>2619293</v>
      </c>
      <c r="E120" s="35">
        <v>14.3</v>
      </c>
      <c r="F120" s="35">
        <v>94.7</v>
      </c>
      <c r="G120" s="35">
        <v>30.2</v>
      </c>
      <c r="H120" s="35">
        <v>32.9</v>
      </c>
      <c r="I120" s="49" t="s">
        <v>257</v>
      </c>
      <c r="J120" s="49">
        <f t="shared" si="29"/>
        <v>861747.397</v>
      </c>
      <c r="K120" s="49">
        <f t="shared" si="30"/>
        <v>374558.89899999998</v>
      </c>
      <c r="L120" s="49">
        <f t="shared" si="31"/>
        <v>2480470.4709999999</v>
      </c>
      <c r="M120" s="49">
        <f t="shared" si="32"/>
        <v>791026.48599999992</v>
      </c>
    </row>
    <row r="121" spans="2:13" ht="16.5" customHeight="1">
      <c r="B121" s="67" t="s">
        <v>176</v>
      </c>
      <c r="C121" s="35">
        <v>2009</v>
      </c>
      <c r="D121" s="35">
        <v>2861978</v>
      </c>
      <c r="E121" s="35">
        <v>18.3</v>
      </c>
      <c r="F121" s="35">
        <v>94.5</v>
      </c>
      <c r="G121" s="35">
        <v>30.6</v>
      </c>
      <c r="H121" s="35">
        <v>32.1</v>
      </c>
      <c r="I121" s="49" t="s">
        <v>257</v>
      </c>
      <c r="J121" s="49">
        <f t="shared" si="29"/>
        <v>918694.93799999997</v>
      </c>
      <c r="K121" s="49">
        <f t="shared" si="30"/>
        <v>523741.97399999999</v>
      </c>
      <c r="L121" s="49">
        <f t="shared" si="31"/>
        <v>2704569.21</v>
      </c>
      <c r="M121" s="49">
        <f t="shared" si="32"/>
        <v>875765.26799999992</v>
      </c>
    </row>
    <row r="122" spans="2:13" ht="16.5" customHeight="1">
      <c r="B122" s="67" t="s">
        <v>176</v>
      </c>
      <c r="C122" s="35">
        <v>2010</v>
      </c>
      <c r="D122" s="35">
        <v>2706148</v>
      </c>
      <c r="E122" s="35">
        <v>19.3</v>
      </c>
      <c r="F122" s="35">
        <v>92.6</v>
      </c>
      <c r="G122" s="35">
        <v>30.7</v>
      </c>
      <c r="H122" s="35">
        <v>31.6</v>
      </c>
      <c r="I122" s="49" t="s">
        <v>257</v>
      </c>
      <c r="J122" s="49">
        <f t="shared" si="29"/>
        <v>855142.76799999992</v>
      </c>
      <c r="K122" s="49">
        <f t="shared" si="30"/>
        <v>522286.56400000001</v>
      </c>
      <c r="L122" s="49">
        <f t="shared" si="31"/>
        <v>2505893.048</v>
      </c>
      <c r="M122" s="49">
        <f t="shared" si="32"/>
        <v>830787.43599999999</v>
      </c>
    </row>
    <row r="123" spans="2:13" ht="16.5" customHeight="1">
      <c r="B123" s="67" t="s">
        <v>176</v>
      </c>
      <c r="C123" s="35">
        <v>2011</v>
      </c>
      <c r="D123" s="35">
        <v>2772540</v>
      </c>
      <c r="E123" s="35">
        <v>20</v>
      </c>
      <c r="F123" s="35">
        <v>96.9</v>
      </c>
      <c r="G123" s="35">
        <v>31.6</v>
      </c>
      <c r="H123" s="35">
        <v>31.5</v>
      </c>
      <c r="I123" s="49" t="s">
        <v>257</v>
      </c>
      <c r="J123" s="49">
        <f t="shared" si="29"/>
        <v>873350.1</v>
      </c>
      <c r="K123" s="49">
        <f t="shared" si="30"/>
        <v>554508</v>
      </c>
      <c r="L123" s="49">
        <f t="shared" si="31"/>
        <v>2686591.26</v>
      </c>
      <c r="M123" s="49">
        <f t="shared" si="32"/>
        <v>876122.64</v>
      </c>
    </row>
    <row r="124" spans="2:13" ht="16.5" customHeight="1">
      <c r="B124" s="67" t="s">
        <v>176</v>
      </c>
      <c r="C124" s="35">
        <v>2012</v>
      </c>
      <c r="D124" s="35">
        <v>2708702</v>
      </c>
      <c r="E124" s="35">
        <v>23.4</v>
      </c>
      <c r="F124" s="35">
        <v>97.1</v>
      </c>
      <c r="G124" s="35">
        <v>30.6</v>
      </c>
      <c r="H124" s="35">
        <v>31</v>
      </c>
      <c r="I124" s="49" t="s">
        <v>257</v>
      </c>
      <c r="J124" s="49">
        <f t="shared" si="29"/>
        <v>839697.62</v>
      </c>
      <c r="K124" s="49">
        <f t="shared" si="30"/>
        <v>633836.26799999992</v>
      </c>
      <c r="L124" s="49">
        <f t="shared" si="31"/>
        <v>2630149.642</v>
      </c>
      <c r="M124" s="49">
        <f t="shared" si="32"/>
        <v>828862.81200000003</v>
      </c>
    </row>
    <row r="125" spans="2:13" ht="16.5" customHeight="1">
      <c r="B125" s="67" t="s">
        <v>176</v>
      </c>
      <c r="C125" s="35">
        <v>2013</v>
      </c>
      <c r="D125" s="35">
        <v>2882267</v>
      </c>
      <c r="E125" s="35">
        <v>23.4</v>
      </c>
      <c r="F125" s="35">
        <v>95.2</v>
      </c>
      <c r="G125" s="35">
        <v>29.9</v>
      </c>
      <c r="H125" s="35">
        <v>30.8</v>
      </c>
      <c r="I125" s="49" t="s">
        <v>257</v>
      </c>
      <c r="J125" s="49">
        <f t="shared" si="29"/>
        <v>887738.23600000003</v>
      </c>
      <c r="K125" s="49">
        <f t="shared" si="30"/>
        <v>674450.478</v>
      </c>
      <c r="L125" s="49">
        <f t="shared" si="31"/>
        <v>2743918.1840000004</v>
      </c>
      <c r="M125" s="49">
        <f t="shared" si="32"/>
        <v>861797.83299999998</v>
      </c>
    </row>
    <row r="126" spans="2:13" ht="16.5" customHeight="1">
      <c r="B126" s="67" t="s">
        <v>176</v>
      </c>
      <c r="C126" s="35">
        <v>2014</v>
      </c>
      <c r="D126" s="35">
        <v>2688095</v>
      </c>
      <c r="E126" s="35">
        <v>27.1</v>
      </c>
      <c r="F126" s="35">
        <v>104.2</v>
      </c>
      <c r="G126" s="35">
        <v>30.1</v>
      </c>
      <c r="H126" s="35">
        <v>31.2</v>
      </c>
      <c r="I126" s="49" t="s">
        <v>257</v>
      </c>
      <c r="J126" s="49">
        <f t="shared" si="29"/>
        <v>838685.64</v>
      </c>
      <c r="K126" s="49">
        <f t="shared" si="30"/>
        <v>728473.745</v>
      </c>
      <c r="L126" s="49">
        <f t="shared" si="31"/>
        <v>2800994.99</v>
      </c>
      <c r="M126" s="49">
        <f t="shared" si="32"/>
        <v>809116.59499999997</v>
      </c>
    </row>
    <row r="127" spans="2:13" ht="16.5" customHeight="1">
      <c r="B127" s="67" t="s">
        <v>176</v>
      </c>
      <c r="C127" s="35">
        <v>2015</v>
      </c>
      <c r="D127" s="35">
        <v>2406620</v>
      </c>
      <c r="E127" s="35">
        <v>27.3</v>
      </c>
      <c r="F127" s="35">
        <v>109.2</v>
      </c>
      <c r="G127" s="35">
        <v>30.2</v>
      </c>
      <c r="H127" s="35">
        <v>31.2</v>
      </c>
      <c r="I127" s="49" t="s">
        <v>257</v>
      </c>
      <c r="J127" s="49">
        <f t="shared" si="29"/>
        <v>750865.44</v>
      </c>
      <c r="K127" s="49">
        <f t="shared" si="30"/>
        <v>657007.26</v>
      </c>
      <c r="L127" s="49">
        <f t="shared" si="31"/>
        <v>2628029.04</v>
      </c>
      <c r="M127" s="49">
        <f t="shared" si="32"/>
        <v>726799.24</v>
      </c>
    </row>
    <row r="128" spans="2:13" ht="16.5" customHeight="1">
      <c r="B128" s="67" t="s">
        <v>176</v>
      </c>
      <c r="C128" s="35">
        <v>2016</v>
      </c>
      <c r="D128" s="35">
        <v>2407865</v>
      </c>
      <c r="E128" s="35">
        <v>26.5</v>
      </c>
      <c r="F128" s="35">
        <v>116.4</v>
      </c>
      <c r="G128" s="35">
        <v>32.1</v>
      </c>
      <c r="H128" s="35">
        <v>32.299999999999997</v>
      </c>
      <c r="I128" s="49">
        <v>282660.47999999998</v>
      </c>
      <c r="J128" s="49">
        <f t="shared" si="29"/>
        <v>777740.39500000002</v>
      </c>
      <c r="K128" s="49">
        <f t="shared" si="30"/>
        <v>638084.22499999998</v>
      </c>
      <c r="L128" s="49">
        <f t="shared" si="31"/>
        <v>2802754.86</v>
      </c>
      <c r="M128" s="49">
        <f t="shared" si="32"/>
        <v>772924.66500000004</v>
      </c>
    </row>
    <row r="129" spans="2:13" ht="16.5" customHeight="1">
      <c r="B129" s="67" t="s">
        <v>176</v>
      </c>
      <c r="C129" s="35">
        <v>2017</v>
      </c>
      <c r="D129" s="35">
        <v>2703710</v>
      </c>
      <c r="E129" s="35">
        <v>26.2</v>
      </c>
      <c r="F129" s="35">
        <v>120.8</v>
      </c>
      <c r="G129" s="35">
        <v>33.6</v>
      </c>
      <c r="H129" s="35">
        <v>33.700000000000003</v>
      </c>
      <c r="I129" s="49" t="s">
        <v>257</v>
      </c>
      <c r="J129" s="49">
        <f t="shared" si="29"/>
        <v>911150.27000000014</v>
      </c>
      <c r="K129" s="49">
        <f t="shared" si="30"/>
        <v>708372.02</v>
      </c>
      <c r="L129" s="49">
        <f t="shared" si="31"/>
        <v>3266081.68</v>
      </c>
      <c r="M129" s="49">
        <f t="shared" si="32"/>
        <v>908446.56</v>
      </c>
    </row>
    <row r="130" spans="2:13" ht="16.5" customHeight="1">
      <c r="B130" s="67" t="s">
        <v>176</v>
      </c>
      <c r="C130" s="35">
        <v>2018</v>
      </c>
      <c r="D130" s="35">
        <v>2687437</v>
      </c>
      <c r="E130" s="35">
        <v>26</v>
      </c>
      <c r="F130" s="35">
        <v>126.5</v>
      </c>
      <c r="G130" s="35">
        <v>35.200000000000003</v>
      </c>
      <c r="H130" s="35">
        <v>35.1</v>
      </c>
      <c r="I130" s="49" t="s">
        <v>257</v>
      </c>
      <c r="J130" s="49">
        <f t="shared" si="29"/>
        <v>943290.38699999999</v>
      </c>
      <c r="K130" s="49">
        <f t="shared" si="30"/>
        <v>698733.62</v>
      </c>
      <c r="L130" s="49">
        <f t="shared" si="31"/>
        <v>3399607.8050000002</v>
      </c>
      <c r="M130" s="49">
        <f t="shared" si="32"/>
        <v>945977.82400000002</v>
      </c>
    </row>
    <row r="131" spans="2:13" ht="16.5" customHeight="1">
      <c r="B131" s="35" t="s">
        <v>177</v>
      </c>
      <c r="C131" s="35">
        <v>1995</v>
      </c>
      <c r="D131" s="35">
        <v>1327066</v>
      </c>
      <c r="E131" s="35">
        <v>11.5</v>
      </c>
      <c r="F131" s="35">
        <v>47.3</v>
      </c>
      <c r="G131" s="35">
        <v>12.9</v>
      </c>
      <c r="H131" s="35">
        <v>10.3</v>
      </c>
      <c r="J131" s="49" t="str">
        <f t="shared" si="29"/>
        <v/>
      </c>
      <c r="K131" s="49">
        <f t="shared" si="30"/>
        <v>152612.59</v>
      </c>
      <c r="L131" s="49">
        <f t="shared" si="31"/>
        <v>627702.21799999999</v>
      </c>
      <c r="M131" s="49">
        <f t="shared" si="32"/>
        <v>171191.51400000002</v>
      </c>
    </row>
    <row r="132" spans="2:13" ht="16.5" customHeight="1">
      <c r="B132" s="35" t="s">
        <v>177</v>
      </c>
      <c r="C132" s="35">
        <v>1996</v>
      </c>
      <c r="D132" s="35">
        <v>1482611</v>
      </c>
      <c r="E132" s="35">
        <v>11.2</v>
      </c>
      <c r="F132" s="35">
        <v>47.8</v>
      </c>
      <c r="G132" s="35">
        <v>12</v>
      </c>
      <c r="H132" s="35">
        <v>9.6</v>
      </c>
      <c r="I132" s="49" t="s">
        <v>257</v>
      </c>
      <c r="J132" s="49">
        <f t="shared" si="29"/>
        <v>142330.65599999999</v>
      </c>
      <c r="K132" s="49">
        <f t="shared" si="30"/>
        <v>166052.432</v>
      </c>
      <c r="L132" s="49">
        <f t="shared" si="31"/>
        <v>708688.05799999996</v>
      </c>
      <c r="M132" s="49">
        <f t="shared" si="32"/>
        <v>177913.32</v>
      </c>
    </row>
    <row r="133" spans="2:13" ht="16.5" customHeight="1">
      <c r="B133" s="35" t="s">
        <v>177</v>
      </c>
      <c r="C133" s="35">
        <v>1997</v>
      </c>
      <c r="D133" s="35">
        <v>1579247</v>
      </c>
      <c r="E133" s="35">
        <v>12.2</v>
      </c>
      <c r="F133" s="35">
        <v>49</v>
      </c>
      <c r="G133" s="35">
        <v>11.5</v>
      </c>
      <c r="H133" s="35">
        <v>9.1</v>
      </c>
      <c r="I133" s="49" t="s">
        <v>257</v>
      </c>
      <c r="J133" s="49">
        <f t="shared" si="29"/>
        <v>143711.47699999998</v>
      </c>
      <c r="K133" s="49">
        <f t="shared" si="30"/>
        <v>192668.13399999999</v>
      </c>
      <c r="L133" s="49">
        <f t="shared" si="31"/>
        <v>773831.03</v>
      </c>
      <c r="M133" s="49">
        <f t="shared" si="32"/>
        <v>181613.405</v>
      </c>
    </row>
    <row r="134" spans="2:13" ht="16.5" customHeight="1">
      <c r="B134" s="35" t="s">
        <v>177</v>
      </c>
      <c r="C134" s="35">
        <v>1998</v>
      </c>
      <c r="D134" s="35">
        <v>1669384</v>
      </c>
      <c r="E134" s="35">
        <v>14.3</v>
      </c>
      <c r="F134" s="35">
        <v>52.3</v>
      </c>
      <c r="G134" s="35">
        <v>11.1</v>
      </c>
      <c r="H134" s="35">
        <v>8.8000000000000007</v>
      </c>
      <c r="I134" s="49" t="s">
        <v>257</v>
      </c>
      <c r="J134" s="49">
        <f t="shared" si="29"/>
        <v>146905.79200000002</v>
      </c>
      <c r="K134" s="49">
        <f t="shared" si="30"/>
        <v>238721.91200000004</v>
      </c>
      <c r="L134" s="49">
        <f t="shared" si="31"/>
        <v>873087.83199999994</v>
      </c>
      <c r="M134" s="49">
        <f t="shared" si="32"/>
        <v>185301.62399999998</v>
      </c>
    </row>
    <row r="135" spans="2:13" ht="16.5" customHeight="1">
      <c r="B135" s="35" t="s">
        <v>177</v>
      </c>
      <c r="C135" s="35">
        <v>1999</v>
      </c>
      <c r="D135" s="35">
        <v>1695773</v>
      </c>
      <c r="E135" s="35">
        <v>17.2</v>
      </c>
      <c r="F135" s="35">
        <v>55.4</v>
      </c>
      <c r="G135" s="35">
        <v>10.5</v>
      </c>
      <c r="H135" s="35">
        <v>8.1999999999999993</v>
      </c>
      <c r="I135" s="49" t="s">
        <v>257</v>
      </c>
      <c r="J135" s="49">
        <f t="shared" si="29"/>
        <v>139053.386</v>
      </c>
      <c r="K135" s="49">
        <f t="shared" si="30"/>
        <v>291672.95600000001</v>
      </c>
      <c r="L135" s="49">
        <f t="shared" si="31"/>
        <v>939458.24200000009</v>
      </c>
      <c r="M135" s="49">
        <f t="shared" si="32"/>
        <v>178056.16500000001</v>
      </c>
    </row>
    <row r="136" spans="2:13" ht="16.5" customHeight="1">
      <c r="B136" s="35" t="s">
        <v>177</v>
      </c>
      <c r="C136" s="35">
        <v>2000</v>
      </c>
      <c r="D136" s="35">
        <v>1583928</v>
      </c>
      <c r="E136" s="35">
        <v>20.399999999999999</v>
      </c>
      <c r="F136" s="35">
        <v>59.2</v>
      </c>
      <c r="G136" s="35">
        <v>10.3</v>
      </c>
      <c r="H136" s="35">
        <v>7.9</v>
      </c>
      <c r="I136" s="49" t="s">
        <v>257</v>
      </c>
      <c r="J136" s="49">
        <f t="shared" si="29"/>
        <v>125130.31200000001</v>
      </c>
      <c r="K136" s="49">
        <f t="shared" si="30"/>
        <v>323121.31199999998</v>
      </c>
      <c r="L136" s="49">
        <f t="shared" si="31"/>
        <v>937685.37600000005</v>
      </c>
      <c r="M136" s="49">
        <f t="shared" si="32"/>
        <v>163144.584</v>
      </c>
    </row>
    <row r="137" spans="2:13" ht="16.5" customHeight="1">
      <c r="B137" s="35" t="s">
        <v>177</v>
      </c>
      <c r="C137" s="35">
        <v>2001</v>
      </c>
      <c r="D137" s="35">
        <v>1643883</v>
      </c>
      <c r="E137" s="35">
        <v>20.6</v>
      </c>
      <c r="F137" s="35">
        <v>62.9</v>
      </c>
      <c r="G137" s="35">
        <v>10</v>
      </c>
      <c r="H137" s="35">
        <v>7.7</v>
      </c>
      <c r="I137" s="49" t="s">
        <v>257</v>
      </c>
      <c r="J137" s="49">
        <f t="shared" si="29"/>
        <v>126578.99099999999</v>
      </c>
      <c r="K137" s="49">
        <f t="shared" si="30"/>
        <v>338639.89800000004</v>
      </c>
      <c r="L137" s="49">
        <f t="shared" si="31"/>
        <v>1034002.407</v>
      </c>
      <c r="M137" s="49">
        <f t="shared" si="32"/>
        <v>164388.29999999999</v>
      </c>
    </row>
    <row r="138" spans="2:13" ht="16.5" customHeight="1">
      <c r="B138" s="35" t="s">
        <v>177</v>
      </c>
      <c r="C138" s="35">
        <v>2002</v>
      </c>
      <c r="D138" s="35">
        <v>1870156</v>
      </c>
      <c r="E138" s="35">
        <v>22.1</v>
      </c>
      <c r="F138" s="35">
        <v>64</v>
      </c>
      <c r="G138" s="35">
        <v>9.6</v>
      </c>
      <c r="H138" s="35">
        <v>7.4</v>
      </c>
      <c r="I138" s="49" t="s">
        <v>257</v>
      </c>
      <c r="J138" s="49">
        <f t="shared" si="29"/>
        <v>138391.54399999999</v>
      </c>
      <c r="K138" s="49">
        <f t="shared" si="30"/>
        <v>413304.47600000002</v>
      </c>
      <c r="L138" s="49">
        <f t="shared" si="31"/>
        <v>1196899.8400000001</v>
      </c>
      <c r="M138" s="49">
        <f t="shared" si="32"/>
        <v>179534.97599999997</v>
      </c>
    </row>
    <row r="139" spans="2:13" ht="16.5" customHeight="1">
      <c r="B139" s="35" t="s">
        <v>177</v>
      </c>
      <c r="C139" s="35">
        <v>2003</v>
      </c>
      <c r="D139" s="35">
        <v>2142321</v>
      </c>
      <c r="E139" s="35">
        <v>20</v>
      </c>
      <c r="F139" s="35">
        <v>62.8</v>
      </c>
      <c r="G139" s="35">
        <v>9.1999999999999993</v>
      </c>
      <c r="H139" s="35">
        <v>7</v>
      </c>
      <c r="I139" s="49" t="s">
        <v>257</v>
      </c>
      <c r="J139" s="49">
        <f t="shared" si="29"/>
        <v>149962.47</v>
      </c>
      <c r="K139" s="49">
        <f t="shared" si="30"/>
        <v>428464.2</v>
      </c>
      <c r="L139" s="49">
        <f t="shared" si="31"/>
        <v>1345377.5879999998</v>
      </c>
      <c r="M139" s="49">
        <f t="shared" si="32"/>
        <v>197093.53200000001</v>
      </c>
    </row>
    <row r="140" spans="2:13" ht="16.5" customHeight="1">
      <c r="B140" s="35" t="s">
        <v>177</v>
      </c>
      <c r="C140" s="35">
        <v>2004</v>
      </c>
      <c r="D140" s="35">
        <v>2462489</v>
      </c>
      <c r="E140" s="35">
        <v>17.7</v>
      </c>
      <c r="F140" s="35">
        <v>64.400000000000006</v>
      </c>
      <c r="G140" s="35">
        <v>9.3000000000000007</v>
      </c>
      <c r="H140" s="35">
        <v>7.7</v>
      </c>
      <c r="I140" s="49" t="s">
        <v>257</v>
      </c>
      <c r="J140" s="49">
        <f t="shared" si="29"/>
        <v>189611.65300000002</v>
      </c>
      <c r="K140" s="49">
        <f t="shared" si="30"/>
        <v>435860.55299999996</v>
      </c>
      <c r="L140" s="49">
        <f t="shared" si="31"/>
        <v>1585842.9160000002</v>
      </c>
      <c r="M140" s="49">
        <f t="shared" si="32"/>
        <v>229011.47700000004</v>
      </c>
    </row>
    <row r="141" spans="2:13" ht="16.5" customHeight="1">
      <c r="B141" s="35" t="s">
        <v>177</v>
      </c>
      <c r="C141" s="35">
        <v>2005</v>
      </c>
      <c r="D141" s="35">
        <v>2440036</v>
      </c>
      <c r="E141" s="35">
        <v>18</v>
      </c>
      <c r="F141" s="35">
        <v>72.3</v>
      </c>
      <c r="G141" s="35">
        <v>7.8</v>
      </c>
      <c r="H141" s="35">
        <v>6.2</v>
      </c>
      <c r="I141" s="49" t="s">
        <v>257</v>
      </c>
      <c r="J141" s="49">
        <f t="shared" ref="J141:J204" si="33">IF(AND(H141&lt;&gt;"",I141&lt;&gt;""),H141*D141/100,"")</f>
        <v>151282.23200000002</v>
      </c>
      <c r="K141" s="49">
        <f t="shared" ref="K141:K204" si="34">IF(AND(E141&lt;&gt;""),E141*$D141/100,"")</f>
        <v>439206.48</v>
      </c>
      <c r="L141" s="49">
        <f t="shared" ref="L141:L204" si="35">IF(AND(F141&lt;&gt;""),F141*$D141/100,"")</f>
        <v>1764146.0279999999</v>
      </c>
      <c r="M141" s="49">
        <f t="shared" ref="M141:M204" si="36">IF(AND(G141&lt;&gt;""),G141*$D141/100,"")</f>
        <v>190322.80800000002</v>
      </c>
    </row>
    <row r="142" spans="2:13" ht="16.5" customHeight="1">
      <c r="B142" s="35" t="s">
        <v>177</v>
      </c>
      <c r="C142" s="35">
        <v>2006</v>
      </c>
      <c r="D142" s="35">
        <v>2822549</v>
      </c>
      <c r="E142" s="35">
        <v>16.7</v>
      </c>
      <c r="F142" s="35">
        <v>76.2</v>
      </c>
      <c r="G142" s="35">
        <v>7.4</v>
      </c>
      <c r="H142" s="35">
        <v>5.9</v>
      </c>
      <c r="I142" s="49" t="s">
        <v>257</v>
      </c>
      <c r="J142" s="49">
        <f t="shared" si="33"/>
        <v>166530.391</v>
      </c>
      <c r="K142" s="49">
        <f t="shared" si="34"/>
        <v>471365.68299999996</v>
      </c>
      <c r="L142" s="49">
        <f t="shared" si="35"/>
        <v>2150782.338</v>
      </c>
      <c r="M142" s="49">
        <f t="shared" si="36"/>
        <v>208868.62600000002</v>
      </c>
    </row>
    <row r="143" spans="2:13" ht="16.5" customHeight="1">
      <c r="B143" s="35" t="s">
        <v>177</v>
      </c>
      <c r="C143" s="35">
        <v>2007</v>
      </c>
      <c r="D143" s="35">
        <v>3171589</v>
      </c>
      <c r="E143" s="35">
        <v>16.3</v>
      </c>
      <c r="F143" s="35">
        <v>78.099999999999994</v>
      </c>
      <c r="G143" s="35">
        <v>7.1</v>
      </c>
      <c r="H143" s="35">
        <v>5.6</v>
      </c>
      <c r="I143" s="49" t="s">
        <v>257</v>
      </c>
      <c r="J143" s="49">
        <f t="shared" si="33"/>
        <v>177608.984</v>
      </c>
      <c r="K143" s="49">
        <f t="shared" si="34"/>
        <v>516969.00700000004</v>
      </c>
      <c r="L143" s="49">
        <f t="shared" si="35"/>
        <v>2477011.0089999996</v>
      </c>
      <c r="M143" s="49">
        <f t="shared" si="36"/>
        <v>225182.81899999999</v>
      </c>
    </row>
    <row r="144" spans="2:13" ht="16.5" customHeight="1">
      <c r="B144" s="35" t="s">
        <v>177</v>
      </c>
      <c r="C144" s="35">
        <v>2008</v>
      </c>
      <c r="D144" s="35">
        <v>2495364</v>
      </c>
      <c r="E144" s="35">
        <v>16.2</v>
      </c>
      <c r="F144" s="35">
        <v>85.7</v>
      </c>
      <c r="G144" s="35">
        <v>7</v>
      </c>
      <c r="H144" s="35">
        <v>5.4</v>
      </c>
      <c r="I144" s="49" t="s">
        <v>257</v>
      </c>
      <c r="J144" s="49">
        <f t="shared" si="33"/>
        <v>134749.65600000002</v>
      </c>
      <c r="K144" s="49">
        <f t="shared" si="34"/>
        <v>404248.96799999999</v>
      </c>
      <c r="L144" s="49">
        <f t="shared" si="35"/>
        <v>2138526.9480000003</v>
      </c>
      <c r="M144" s="49">
        <f t="shared" si="36"/>
        <v>174675.48</v>
      </c>
    </row>
    <row r="145" spans="2:13" ht="16.5" customHeight="1">
      <c r="B145" s="35" t="s">
        <v>177</v>
      </c>
      <c r="C145" s="35">
        <v>2009</v>
      </c>
      <c r="D145" s="35">
        <v>2527315</v>
      </c>
      <c r="E145" s="35">
        <v>19.5</v>
      </c>
      <c r="F145" s="35">
        <v>78.8</v>
      </c>
      <c r="G145" s="35">
        <v>7.1</v>
      </c>
      <c r="H145" s="35">
        <v>5.5</v>
      </c>
      <c r="I145" s="49" t="s">
        <v>257</v>
      </c>
      <c r="J145" s="49">
        <f t="shared" si="33"/>
        <v>139002.32500000001</v>
      </c>
      <c r="K145" s="49">
        <f t="shared" si="34"/>
        <v>492826.42499999999</v>
      </c>
      <c r="L145" s="49">
        <f t="shared" si="35"/>
        <v>1991524.22</v>
      </c>
      <c r="M145" s="49">
        <f t="shared" si="36"/>
        <v>179439.36499999999</v>
      </c>
    </row>
    <row r="146" spans="2:13" ht="16.5" customHeight="1">
      <c r="B146" s="35" t="s">
        <v>177</v>
      </c>
      <c r="C146" s="35">
        <v>2010</v>
      </c>
      <c r="D146" s="35">
        <v>2530990</v>
      </c>
      <c r="E146" s="35">
        <v>19</v>
      </c>
      <c r="F146" s="35">
        <v>75.900000000000006</v>
      </c>
      <c r="G146" s="35">
        <v>6.9</v>
      </c>
      <c r="H146" s="35">
        <v>5.3</v>
      </c>
      <c r="I146" s="49" t="s">
        <v>257</v>
      </c>
      <c r="J146" s="49">
        <f t="shared" si="33"/>
        <v>134142.47</v>
      </c>
      <c r="K146" s="49">
        <f t="shared" si="34"/>
        <v>480888.1</v>
      </c>
      <c r="L146" s="49">
        <f t="shared" si="35"/>
        <v>1921021.41</v>
      </c>
      <c r="M146" s="49">
        <f t="shared" si="36"/>
        <v>174638.31</v>
      </c>
    </row>
    <row r="147" spans="2:13" ht="16.5" customHeight="1">
      <c r="B147" s="35" t="s">
        <v>177</v>
      </c>
      <c r="C147" s="35">
        <v>2011</v>
      </c>
      <c r="D147" s="35">
        <v>2609626</v>
      </c>
      <c r="E147" s="35">
        <v>20.7</v>
      </c>
      <c r="F147" s="35">
        <v>70.7</v>
      </c>
      <c r="G147" s="35">
        <v>6.8</v>
      </c>
      <c r="H147" s="35">
        <v>5.2</v>
      </c>
      <c r="I147" s="49" t="s">
        <v>257</v>
      </c>
      <c r="J147" s="49">
        <f t="shared" si="33"/>
        <v>135700.55200000003</v>
      </c>
      <c r="K147" s="49">
        <f t="shared" si="34"/>
        <v>540192.58199999994</v>
      </c>
      <c r="L147" s="49">
        <f t="shared" si="35"/>
        <v>1845005.5820000002</v>
      </c>
      <c r="M147" s="49">
        <f t="shared" si="36"/>
        <v>177454.568</v>
      </c>
    </row>
    <row r="148" spans="2:13" ht="16.5" customHeight="1">
      <c r="B148" s="35" t="s">
        <v>177</v>
      </c>
      <c r="C148" s="35">
        <v>2012</v>
      </c>
      <c r="D148" s="35">
        <v>2749834</v>
      </c>
      <c r="E148" s="35">
        <v>21</v>
      </c>
      <c r="F148" s="35">
        <v>71.900000000000006</v>
      </c>
      <c r="G148" s="35">
        <v>6.6</v>
      </c>
      <c r="H148" s="35">
        <v>5</v>
      </c>
      <c r="I148" s="49" t="s">
        <v>257</v>
      </c>
      <c r="J148" s="49">
        <f t="shared" si="33"/>
        <v>137491.70000000001</v>
      </c>
      <c r="K148" s="49">
        <f t="shared" si="34"/>
        <v>577465.14</v>
      </c>
      <c r="L148" s="49">
        <f t="shared" si="35"/>
        <v>1977130.6460000002</v>
      </c>
      <c r="M148" s="49">
        <f t="shared" si="36"/>
        <v>181489.04399999999</v>
      </c>
    </row>
    <row r="149" spans="2:13" ht="16.5" customHeight="1">
      <c r="B149" s="35" t="s">
        <v>177</v>
      </c>
      <c r="C149" s="35">
        <v>2013</v>
      </c>
      <c r="D149" s="35">
        <v>2884717</v>
      </c>
      <c r="E149" s="35">
        <v>20.8</v>
      </c>
      <c r="F149" s="35">
        <v>67.099999999999994</v>
      </c>
      <c r="G149" s="35">
        <v>6.4</v>
      </c>
      <c r="H149" s="35">
        <v>4.8</v>
      </c>
      <c r="I149" s="49" t="s">
        <v>257</v>
      </c>
      <c r="J149" s="49">
        <f t="shared" si="33"/>
        <v>138466.416</v>
      </c>
      <c r="K149" s="49">
        <f t="shared" si="34"/>
        <v>600021.13600000006</v>
      </c>
      <c r="L149" s="49">
        <f t="shared" si="35"/>
        <v>1935645.1069999998</v>
      </c>
      <c r="M149" s="49">
        <f t="shared" si="36"/>
        <v>184621.88800000001</v>
      </c>
    </row>
    <row r="150" spans="2:13" ht="16.5" customHeight="1">
      <c r="B150" s="35" t="s">
        <v>177</v>
      </c>
      <c r="C150" s="35">
        <v>2014</v>
      </c>
      <c r="D150" s="35">
        <v>2948583</v>
      </c>
      <c r="E150" s="35">
        <v>19.2</v>
      </c>
      <c r="F150" s="35">
        <v>61.7</v>
      </c>
      <c r="G150" s="35">
        <v>6.1</v>
      </c>
      <c r="H150" s="35">
        <v>4.5999999999999996</v>
      </c>
      <c r="I150" s="49" t="s">
        <v>257</v>
      </c>
      <c r="J150" s="49">
        <f t="shared" si="33"/>
        <v>135634.818</v>
      </c>
      <c r="K150" s="49">
        <f t="shared" si="34"/>
        <v>566127.93599999999</v>
      </c>
      <c r="L150" s="49">
        <f t="shared" si="35"/>
        <v>1819275.7109999999</v>
      </c>
      <c r="M150" s="49">
        <f t="shared" si="36"/>
        <v>179863.56299999999</v>
      </c>
    </row>
    <row r="151" spans="2:13" ht="16.5" customHeight="1">
      <c r="B151" s="35" t="s">
        <v>177</v>
      </c>
      <c r="C151" s="35">
        <v>2015</v>
      </c>
      <c r="D151" s="35">
        <v>2907361</v>
      </c>
      <c r="E151" s="35">
        <v>18.2</v>
      </c>
      <c r="F151" s="35">
        <v>60.5</v>
      </c>
      <c r="G151" s="35">
        <v>6</v>
      </c>
      <c r="H151" s="35">
        <v>4.5</v>
      </c>
      <c r="I151" s="49" t="s">
        <v>257</v>
      </c>
      <c r="J151" s="49">
        <f t="shared" si="33"/>
        <v>130831.245</v>
      </c>
      <c r="K151" s="49">
        <f t="shared" si="34"/>
        <v>529139.70199999993</v>
      </c>
      <c r="L151" s="49">
        <f t="shared" si="35"/>
        <v>1758953.405</v>
      </c>
      <c r="M151" s="49">
        <f t="shared" si="36"/>
        <v>174441.66</v>
      </c>
    </row>
    <row r="152" spans="2:13" ht="16.5" customHeight="1">
      <c r="B152" s="35" t="s">
        <v>177</v>
      </c>
      <c r="C152" s="35">
        <v>2016</v>
      </c>
      <c r="D152" s="35">
        <v>2477333</v>
      </c>
      <c r="E152" s="35">
        <v>19.600000000000001</v>
      </c>
      <c r="F152" s="35">
        <v>63.4</v>
      </c>
      <c r="G152" s="35">
        <v>5.8</v>
      </c>
      <c r="H152" s="35">
        <v>4.3</v>
      </c>
      <c r="I152" s="49">
        <v>344553.6</v>
      </c>
      <c r="J152" s="49">
        <f t="shared" si="33"/>
        <v>106525.319</v>
      </c>
      <c r="K152" s="49">
        <f t="shared" si="34"/>
        <v>485557.26800000004</v>
      </c>
      <c r="L152" s="49">
        <f t="shared" si="35"/>
        <v>1570629.122</v>
      </c>
      <c r="M152" s="49">
        <f t="shared" si="36"/>
        <v>143685.31400000001</v>
      </c>
    </row>
    <row r="153" spans="2:13" ht="16.5" customHeight="1">
      <c r="B153" s="35" t="s">
        <v>177</v>
      </c>
      <c r="C153" s="35">
        <v>2017</v>
      </c>
      <c r="D153" s="35">
        <v>2748501</v>
      </c>
      <c r="E153" s="35">
        <v>19.5</v>
      </c>
      <c r="F153" s="35">
        <v>65.099999999999994</v>
      </c>
      <c r="G153" s="35">
        <v>5.6</v>
      </c>
      <c r="H153" s="35">
        <v>4.0999999999999996</v>
      </c>
      <c r="I153" s="49" t="s">
        <v>257</v>
      </c>
      <c r="J153" s="49">
        <f t="shared" si="33"/>
        <v>112688.541</v>
      </c>
      <c r="K153" s="49">
        <f t="shared" si="34"/>
        <v>535957.69499999995</v>
      </c>
      <c r="L153" s="49">
        <f t="shared" si="35"/>
        <v>1789274.1509999998</v>
      </c>
      <c r="M153" s="49">
        <f t="shared" si="36"/>
        <v>153916.05599999998</v>
      </c>
    </row>
    <row r="154" spans="2:13" ht="16.5" customHeight="1">
      <c r="B154" s="35" t="s">
        <v>177</v>
      </c>
      <c r="C154" s="35">
        <v>2018</v>
      </c>
      <c r="D154" s="35">
        <v>2753680</v>
      </c>
      <c r="E154" s="35">
        <v>18.7</v>
      </c>
      <c r="F154" s="35">
        <v>63.6</v>
      </c>
      <c r="G154" s="35">
        <v>5.5</v>
      </c>
      <c r="H154" s="35">
        <v>4</v>
      </c>
      <c r="I154" s="49" t="s">
        <v>257</v>
      </c>
      <c r="J154" s="49">
        <f t="shared" si="33"/>
        <v>110147.2</v>
      </c>
      <c r="K154" s="49">
        <f t="shared" si="34"/>
        <v>514938.16</v>
      </c>
      <c r="L154" s="49">
        <f t="shared" si="35"/>
        <v>1751340.48</v>
      </c>
      <c r="M154" s="49">
        <f t="shared" si="36"/>
        <v>151452.4</v>
      </c>
    </row>
    <row r="155" spans="2:13" ht="16.5" customHeight="1">
      <c r="B155" s="67" t="s">
        <v>178</v>
      </c>
      <c r="C155" s="35">
        <v>1995</v>
      </c>
      <c r="D155" s="35">
        <v>134954.6</v>
      </c>
      <c r="E155" s="35">
        <v>0.9</v>
      </c>
      <c r="F155" s="35">
        <v>29.4</v>
      </c>
      <c r="G155" s="35">
        <v>0</v>
      </c>
      <c r="H155" s="35">
        <v>0</v>
      </c>
      <c r="J155" s="49" t="str">
        <f t="shared" si="33"/>
        <v/>
      </c>
      <c r="K155" s="49">
        <f t="shared" si="34"/>
        <v>1214.5914000000002</v>
      </c>
      <c r="L155" s="49">
        <f t="shared" si="35"/>
        <v>39676.652399999999</v>
      </c>
      <c r="M155" s="49">
        <f t="shared" si="36"/>
        <v>0</v>
      </c>
    </row>
    <row r="156" spans="2:13" ht="16.5" customHeight="1">
      <c r="B156" s="67" t="s">
        <v>178</v>
      </c>
      <c r="C156" s="35">
        <v>1996</v>
      </c>
      <c r="D156" s="35">
        <v>145356</v>
      </c>
      <c r="E156" s="35">
        <v>0.9</v>
      </c>
      <c r="F156" s="35">
        <v>29.1</v>
      </c>
      <c r="G156" s="35">
        <v>0</v>
      </c>
      <c r="H156" s="35">
        <v>0</v>
      </c>
      <c r="I156" s="49" t="s">
        <v>257</v>
      </c>
      <c r="J156" s="49">
        <f t="shared" si="33"/>
        <v>0</v>
      </c>
      <c r="K156" s="49">
        <f t="shared" si="34"/>
        <v>1308.2040000000002</v>
      </c>
      <c r="L156" s="49">
        <f t="shared" si="35"/>
        <v>42298.596000000005</v>
      </c>
      <c r="M156" s="49">
        <f t="shared" si="36"/>
        <v>0</v>
      </c>
    </row>
    <row r="157" spans="2:13" ht="16.5" customHeight="1">
      <c r="B157" s="67" t="s">
        <v>178</v>
      </c>
      <c r="C157" s="35">
        <v>1997</v>
      </c>
      <c r="D157" s="35">
        <v>141346.29999999999</v>
      </c>
      <c r="E157" s="35">
        <v>1</v>
      </c>
      <c r="F157" s="35">
        <v>29.4</v>
      </c>
      <c r="G157" s="35">
        <v>3.6</v>
      </c>
      <c r="H157" s="35">
        <v>0.8</v>
      </c>
      <c r="I157" s="49" t="s">
        <v>257</v>
      </c>
      <c r="J157" s="49">
        <f t="shared" si="33"/>
        <v>1130.7703999999999</v>
      </c>
      <c r="K157" s="49">
        <f t="shared" si="34"/>
        <v>1413.463</v>
      </c>
      <c r="L157" s="49">
        <f t="shared" si="35"/>
        <v>41555.812199999993</v>
      </c>
      <c r="M157" s="49">
        <f t="shared" si="36"/>
        <v>5088.4668000000001</v>
      </c>
    </row>
    <row r="158" spans="2:13" ht="16.5" customHeight="1">
      <c r="B158" s="67" t="s">
        <v>178</v>
      </c>
      <c r="C158" s="35">
        <v>1998</v>
      </c>
      <c r="D158" s="35">
        <v>151380.29999999999</v>
      </c>
      <c r="E158" s="35">
        <v>1.2</v>
      </c>
      <c r="F158" s="35">
        <v>31.5</v>
      </c>
      <c r="G158" s="35">
        <v>3.6</v>
      </c>
      <c r="H158" s="35">
        <v>0.8</v>
      </c>
      <c r="I158" s="49" t="s">
        <v>257</v>
      </c>
      <c r="J158" s="49">
        <f t="shared" si="33"/>
        <v>1211.0423999999998</v>
      </c>
      <c r="K158" s="49">
        <f t="shared" si="34"/>
        <v>1816.5636</v>
      </c>
      <c r="L158" s="49">
        <f t="shared" si="35"/>
        <v>47684.794499999989</v>
      </c>
      <c r="M158" s="49">
        <f t="shared" si="36"/>
        <v>5449.6907999999994</v>
      </c>
    </row>
    <row r="159" spans="2:13" ht="16.5" customHeight="1">
      <c r="B159" s="67" t="s">
        <v>178</v>
      </c>
      <c r="C159" s="35">
        <v>1999</v>
      </c>
      <c r="D159" s="35">
        <v>143690.9</v>
      </c>
      <c r="E159" s="35">
        <v>0.8</v>
      </c>
      <c r="F159" s="35">
        <v>33.799999999999997</v>
      </c>
      <c r="G159" s="35">
        <v>4.0999999999999996</v>
      </c>
      <c r="H159" s="35">
        <v>2</v>
      </c>
      <c r="I159" s="49" t="s">
        <v>257</v>
      </c>
      <c r="J159" s="49">
        <f t="shared" si="33"/>
        <v>2873.8179999999998</v>
      </c>
      <c r="K159" s="49">
        <f t="shared" si="34"/>
        <v>1149.5272</v>
      </c>
      <c r="L159" s="49">
        <f t="shared" si="35"/>
        <v>48567.524199999993</v>
      </c>
      <c r="M159" s="49">
        <f t="shared" si="36"/>
        <v>5891.3268999999991</v>
      </c>
    </row>
    <row r="160" spans="2:13" ht="16.5" customHeight="1">
      <c r="B160" s="67" t="s">
        <v>178</v>
      </c>
      <c r="C160" s="35">
        <v>2000</v>
      </c>
      <c r="D160" s="35">
        <v>123128.6</v>
      </c>
      <c r="E160" s="35">
        <v>3.4</v>
      </c>
      <c r="F160" s="35">
        <v>37.5</v>
      </c>
      <c r="G160" s="35">
        <v>2.5</v>
      </c>
      <c r="H160" s="35">
        <v>2.2000000000000002</v>
      </c>
      <c r="I160" s="49" t="s">
        <v>257</v>
      </c>
      <c r="J160" s="49">
        <f t="shared" si="33"/>
        <v>2708.8292000000006</v>
      </c>
      <c r="K160" s="49">
        <f t="shared" si="34"/>
        <v>4186.3724000000002</v>
      </c>
      <c r="L160" s="49">
        <f t="shared" si="35"/>
        <v>46173.224999999999</v>
      </c>
      <c r="M160" s="49">
        <f t="shared" si="36"/>
        <v>3078.2150000000001</v>
      </c>
    </row>
    <row r="161" spans="2:13" ht="16.5" customHeight="1">
      <c r="B161" s="67" t="s">
        <v>178</v>
      </c>
      <c r="C161" s="35">
        <v>2001</v>
      </c>
      <c r="D161" s="35">
        <v>136527.5</v>
      </c>
      <c r="E161" s="35">
        <v>3.3</v>
      </c>
      <c r="F161" s="35">
        <v>41.1</v>
      </c>
      <c r="G161" s="35">
        <v>2.8</v>
      </c>
      <c r="H161" s="35">
        <v>3</v>
      </c>
      <c r="I161" s="49" t="s">
        <v>257</v>
      </c>
      <c r="J161" s="49">
        <f t="shared" si="33"/>
        <v>4095.8249999999998</v>
      </c>
      <c r="K161" s="49">
        <f t="shared" si="34"/>
        <v>4505.4075000000003</v>
      </c>
      <c r="L161" s="49">
        <f t="shared" si="35"/>
        <v>56112.802499999998</v>
      </c>
      <c r="M161" s="49">
        <f t="shared" si="36"/>
        <v>3822.77</v>
      </c>
    </row>
    <row r="162" spans="2:13" ht="16.5" customHeight="1">
      <c r="B162" s="67" t="s">
        <v>178</v>
      </c>
      <c r="C162" s="35">
        <v>2002</v>
      </c>
      <c r="D162" s="35">
        <v>163567</v>
      </c>
      <c r="E162" s="35">
        <v>3.1</v>
      </c>
      <c r="F162" s="35">
        <v>41.1</v>
      </c>
      <c r="G162" s="35">
        <v>3.4</v>
      </c>
      <c r="H162" s="35">
        <v>3.2</v>
      </c>
      <c r="I162" s="49" t="s">
        <v>257</v>
      </c>
      <c r="J162" s="49">
        <f t="shared" si="33"/>
        <v>5234.1440000000002</v>
      </c>
      <c r="K162" s="49">
        <f t="shared" si="34"/>
        <v>5070.5770000000002</v>
      </c>
      <c r="L162" s="49">
        <f t="shared" si="35"/>
        <v>67226.036999999997</v>
      </c>
      <c r="M162" s="49">
        <f t="shared" si="36"/>
        <v>5561.2779999999993</v>
      </c>
    </row>
    <row r="163" spans="2:13" ht="16.5" customHeight="1">
      <c r="B163" s="67" t="s">
        <v>178</v>
      </c>
      <c r="C163" s="35">
        <v>2003</v>
      </c>
      <c r="D163" s="35">
        <v>212862.5</v>
      </c>
      <c r="E163" s="35">
        <v>3.2</v>
      </c>
      <c r="F163" s="35">
        <v>41.7</v>
      </c>
      <c r="G163" s="35">
        <v>2.7</v>
      </c>
      <c r="H163" s="35">
        <v>3.3</v>
      </c>
      <c r="I163" s="49" t="s">
        <v>257</v>
      </c>
      <c r="J163" s="49">
        <f t="shared" si="33"/>
        <v>7024.4624999999996</v>
      </c>
      <c r="K163" s="49">
        <f t="shared" si="34"/>
        <v>6811.6</v>
      </c>
      <c r="L163" s="49">
        <f t="shared" si="35"/>
        <v>88763.662500000006</v>
      </c>
      <c r="M163" s="49">
        <f t="shared" si="36"/>
        <v>5747.2875000000004</v>
      </c>
    </row>
    <row r="164" spans="2:13" ht="16.5" customHeight="1">
      <c r="B164" s="67" t="s">
        <v>178</v>
      </c>
      <c r="C164" s="35">
        <v>2004</v>
      </c>
      <c r="D164" s="35">
        <v>251427.9</v>
      </c>
      <c r="E164" s="35">
        <v>4.4000000000000004</v>
      </c>
      <c r="F164" s="35">
        <v>40.799999999999997</v>
      </c>
      <c r="G164" s="35">
        <v>2.2999999999999998</v>
      </c>
      <c r="H164" s="35">
        <v>3.3</v>
      </c>
      <c r="I164" s="49" t="s">
        <v>257</v>
      </c>
      <c r="J164" s="49">
        <f t="shared" si="33"/>
        <v>8297.1206999999995</v>
      </c>
      <c r="K164" s="49">
        <f t="shared" si="34"/>
        <v>11062.827600000001</v>
      </c>
      <c r="L164" s="49">
        <f t="shared" si="35"/>
        <v>102582.58319999998</v>
      </c>
      <c r="M164" s="49">
        <f t="shared" si="36"/>
        <v>5782.841699999999</v>
      </c>
    </row>
    <row r="165" spans="2:13" ht="16.5" customHeight="1">
      <c r="B165" s="67" t="s">
        <v>178</v>
      </c>
      <c r="C165" s="35">
        <v>2005</v>
      </c>
      <c r="D165" s="35">
        <v>237066.1</v>
      </c>
      <c r="E165" s="35">
        <v>5.8</v>
      </c>
      <c r="F165" s="35">
        <v>44.4</v>
      </c>
      <c r="G165" s="35">
        <v>1.6</v>
      </c>
      <c r="H165" s="35">
        <v>3</v>
      </c>
      <c r="I165" s="49" t="s">
        <v>257</v>
      </c>
      <c r="J165" s="49">
        <f t="shared" si="33"/>
        <v>7111.9830000000002</v>
      </c>
      <c r="K165" s="49">
        <f t="shared" si="34"/>
        <v>13749.833799999999</v>
      </c>
      <c r="L165" s="49">
        <f t="shared" si="35"/>
        <v>105257.3484</v>
      </c>
      <c r="M165" s="49">
        <f t="shared" si="36"/>
        <v>3793.0576000000001</v>
      </c>
    </row>
    <row r="166" spans="2:13" ht="16.5" customHeight="1">
      <c r="B166" s="67" t="s">
        <v>178</v>
      </c>
      <c r="C166" s="35">
        <v>2006</v>
      </c>
      <c r="D166" s="35">
        <v>280891.3</v>
      </c>
      <c r="E166" s="35">
        <v>7.1</v>
      </c>
      <c r="F166" s="35">
        <v>45</v>
      </c>
      <c r="G166" s="35">
        <v>1.3</v>
      </c>
      <c r="H166" s="35">
        <v>3.1</v>
      </c>
      <c r="I166" s="49" t="s">
        <v>257</v>
      </c>
      <c r="J166" s="49">
        <f t="shared" si="33"/>
        <v>8707.6303000000007</v>
      </c>
      <c r="K166" s="49">
        <f t="shared" si="34"/>
        <v>19943.282299999999</v>
      </c>
      <c r="L166" s="49">
        <f t="shared" si="35"/>
        <v>126401.08500000001</v>
      </c>
      <c r="M166" s="49">
        <f t="shared" si="36"/>
        <v>3651.5869000000002</v>
      </c>
    </row>
    <row r="167" spans="2:13" ht="16.5" customHeight="1">
      <c r="B167" s="67" t="s">
        <v>178</v>
      </c>
      <c r="C167" s="35">
        <v>2007</v>
      </c>
      <c r="D167" s="35">
        <v>337301.8</v>
      </c>
      <c r="E167" s="35">
        <v>8.8000000000000007</v>
      </c>
      <c r="F167" s="35">
        <v>46.9</v>
      </c>
      <c r="G167" s="35">
        <v>1.4</v>
      </c>
      <c r="H167" s="35">
        <v>3.3</v>
      </c>
      <c r="I167" s="49" t="s">
        <v>257</v>
      </c>
      <c r="J167" s="49">
        <f t="shared" si="33"/>
        <v>11130.9594</v>
      </c>
      <c r="K167" s="49">
        <f t="shared" si="34"/>
        <v>29682.558400000002</v>
      </c>
      <c r="L167" s="49">
        <f t="shared" si="35"/>
        <v>158194.54419999997</v>
      </c>
      <c r="M167" s="49">
        <f t="shared" si="36"/>
        <v>4722.2251999999999</v>
      </c>
    </row>
    <row r="168" spans="2:13" ht="16.5" customHeight="1">
      <c r="B168" s="67" t="s">
        <v>178</v>
      </c>
      <c r="C168" s="35">
        <v>2008</v>
      </c>
      <c r="D168" s="35">
        <v>318094</v>
      </c>
      <c r="E168" s="35">
        <v>12.1</v>
      </c>
      <c r="F168" s="35">
        <v>51.4</v>
      </c>
      <c r="G168" s="35">
        <v>1.3</v>
      </c>
      <c r="H168" s="35">
        <v>3.7</v>
      </c>
      <c r="I168" s="49" t="s">
        <v>257</v>
      </c>
      <c r="J168" s="49">
        <f t="shared" si="33"/>
        <v>11769.478000000001</v>
      </c>
      <c r="K168" s="49">
        <f t="shared" si="34"/>
        <v>38489.373999999996</v>
      </c>
      <c r="L168" s="49">
        <f t="shared" si="35"/>
        <v>163500.31599999999</v>
      </c>
      <c r="M168" s="49">
        <f t="shared" si="36"/>
        <v>4135.2219999999998</v>
      </c>
    </row>
    <row r="169" spans="2:13" ht="16.5" customHeight="1">
      <c r="B169" s="67" t="s">
        <v>178</v>
      </c>
      <c r="C169" s="35">
        <v>2009</v>
      </c>
      <c r="D169" s="35">
        <v>351198.3</v>
      </c>
      <c r="E169" s="35">
        <v>11.6</v>
      </c>
      <c r="F169" s="35">
        <v>53.2</v>
      </c>
      <c r="G169" s="35">
        <v>1</v>
      </c>
      <c r="H169" s="35">
        <v>3.9</v>
      </c>
      <c r="I169" s="49" t="s">
        <v>257</v>
      </c>
      <c r="J169" s="49">
        <f t="shared" si="33"/>
        <v>13696.733699999999</v>
      </c>
      <c r="K169" s="49">
        <f t="shared" si="34"/>
        <v>40739.002799999995</v>
      </c>
      <c r="L169" s="49">
        <f t="shared" si="35"/>
        <v>186837.49559999999</v>
      </c>
      <c r="M169" s="49">
        <f t="shared" si="36"/>
        <v>3511.9829999999997</v>
      </c>
    </row>
    <row r="170" spans="2:13" ht="16.5" customHeight="1">
      <c r="B170" s="67" t="s">
        <v>178</v>
      </c>
      <c r="C170" s="35">
        <v>2010</v>
      </c>
      <c r="D170" s="35">
        <v>307741.5</v>
      </c>
      <c r="E170" s="35">
        <v>2.8</v>
      </c>
      <c r="F170" s="35">
        <v>64.099999999999994</v>
      </c>
      <c r="G170" s="35">
        <v>1.3</v>
      </c>
      <c r="H170" s="35">
        <v>4.0999999999999996</v>
      </c>
      <c r="I170" s="49" t="s">
        <v>257</v>
      </c>
      <c r="J170" s="49">
        <f t="shared" si="33"/>
        <v>12617.4015</v>
      </c>
      <c r="K170" s="49">
        <f t="shared" si="34"/>
        <v>8616.7619999999988</v>
      </c>
      <c r="L170" s="49">
        <f t="shared" si="35"/>
        <v>197262.30149999997</v>
      </c>
      <c r="M170" s="49">
        <f t="shared" si="36"/>
        <v>4000.6395000000002</v>
      </c>
    </row>
    <row r="171" spans="2:13" ht="16.5" customHeight="1">
      <c r="B171" s="67" t="s">
        <v>178</v>
      </c>
      <c r="C171" s="35">
        <v>2011</v>
      </c>
      <c r="D171" s="35">
        <v>279335.2</v>
      </c>
      <c r="E171" s="35">
        <v>1.4</v>
      </c>
      <c r="F171" s="35">
        <v>65</v>
      </c>
      <c r="G171" s="35">
        <v>1</v>
      </c>
      <c r="H171" s="35">
        <v>1.8</v>
      </c>
      <c r="I171" s="49" t="s">
        <v>257</v>
      </c>
      <c r="J171" s="49">
        <f t="shared" si="33"/>
        <v>5028.0336000000007</v>
      </c>
      <c r="K171" s="49">
        <f t="shared" si="34"/>
        <v>3910.6927999999998</v>
      </c>
      <c r="L171" s="49">
        <f t="shared" si="35"/>
        <v>181567.88</v>
      </c>
      <c r="M171" s="49">
        <f t="shared" si="36"/>
        <v>2793.3520000000003</v>
      </c>
    </row>
    <row r="172" spans="2:13" ht="16.5" customHeight="1">
      <c r="B172" s="67" t="s">
        <v>178</v>
      </c>
      <c r="C172" s="35">
        <v>2012</v>
      </c>
      <c r="D172" s="35">
        <v>248135.9</v>
      </c>
      <c r="E172" s="35">
        <v>1</v>
      </c>
      <c r="F172" s="35">
        <v>66.900000000000006</v>
      </c>
      <c r="G172" s="35">
        <v>1.1000000000000001</v>
      </c>
      <c r="H172" s="35">
        <v>2.2000000000000002</v>
      </c>
      <c r="I172" s="49" t="s">
        <v>257</v>
      </c>
      <c r="J172" s="49">
        <f t="shared" si="33"/>
        <v>5458.9897999999994</v>
      </c>
      <c r="K172" s="49">
        <f t="shared" si="34"/>
        <v>2481.3589999999999</v>
      </c>
      <c r="L172" s="49">
        <f t="shared" si="35"/>
        <v>166002.91710000002</v>
      </c>
      <c r="M172" s="49">
        <f t="shared" si="36"/>
        <v>2729.4948999999997</v>
      </c>
    </row>
    <row r="173" spans="2:13" ht="16.5" customHeight="1">
      <c r="B173" s="67" t="s">
        <v>178</v>
      </c>
      <c r="C173" s="35">
        <v>2013</v>
      </c>
      <c r="D173" s="35">
        <v>245732.4</v>
      </c>
      <c r="E173" s="35">
        <v>0.2</v>
      </c>
      <c r="F173" s="35">
        <v>66.599999999999994</v>
      </c>
      <c r="G173" s="35">
        <v>1</v>
      </c>
      <c r="H173" s="35">
        <v>1.9</v>
      </c>
      <c r="I173" s="49" t="s">
        <v>257</v>
      </c>
      <c r="J173" s="49">
        <f t="shared" si="33"/>
        <v>4668.9155999999994</v>
      </c>
      <c r="K173" s="49">
        <f t="shared" si="34"/>
        <v>491.46480000000003</v>
      </c>
      <c r="L173" s="49">
        <f t="shared" si="35"/>
        <v>163657.77839999998</v>
      </c>
      <c r="M173" s="49">
        <f t="shared" si="36"/>
        <v>2457.3240000000001</v>
      </c>
    </row>
    <row r="174" spans="2:13" ht="16.5" customHeight="1">
      <c r="B174" s="67" t="s">
        <v>178</v>
      </c>
      <c r="C174" s="35">
        <v>2014</v>
      </c>
      <c r="D174" s="35">
        <v>222989.6</v>
      </c>
      <c r="E174" s="35">
        <v>0.2</v>
      </c>
      <c r="F174" s="35">
        <v>67.2</v>
      </c>
      <c r="G174" s="35">
        <v>1.1000000000000001</v>
      </c>
      <c r="H174" s="35">
        <v>1.8</v>
      </c>
      <c r="I174" s="49" t="s">
        <v>257</v>
      </c>
      <c r="J174" s="49">
        <f t="shared" si="33"/>
        <v>4013.8128000000002</v>
      </c>
      <c r="K174" s="49">
        <f t="shared" si="34"/>
        <v>445.97920000000005</v>
      </c>
      <c r="L174" s="49">
        <f t="shared" si="35"/>
        <v>149849.01120000001</v>
      </c>
      <c r="M174" s="49">
        <f t="shared" si="36"/>
        <v>2452.8856000000001</v>
      </c>
    </row>
    <row r="175" spans="2:13" ht="16.5" customHeight="1">
      <c r="B175" s="67" t="s">
        <v>178</v>
      </c>
      <c r="C175" s="35">
        <v>2015</v>
      </c>
      <c r="D175" s="35">
        <v>193754.1</v>
      </c>
      <c r="E175" s="35">
        <v>0.2</v>
      </c>
      <c r="F175" s="35">
        <v>65.8</v>
      </c>
      <c r="G175" s="35">
        <v>1.2</v>
      </c>
      <c r="H175" s="35">
        <v>2.1</v>
      </c>
      <c r="I175" s="49" t="s">
        <v>257</v>
      </c>
      <c r="J175" s="49">
        <f t="shared" si="33"/>
        <v>4068.8361000000004</v>
      </c>
      <c r="K175" s="49">
        <f t="shared" si="34"/>
        <v>387.50819999999999</v>
      </c>
      <c r="L175" s="49">
        <f t="shared" si="35"/>
        <v>127490.19779999999</v>
      </c>
      <c r="M175" s="49">
        <f t="shared" si="36"/>
        <v>2325.0491999999999</v>
      </c>
    </row>
    <row r="176" spans="2:13" ht="16.5" customHeight="1">
      <c r="B176" s="67" t="s">
        <v>178</v>
      </c>
      <c r="C176" s="35">
        <v>2016</v>
      </c>
      <c r="D176" s="35">
        <v>190151.4</v>
      </c>
      <c r="E176" s="35">
        <v>0.3</v>
      </c>
      <c r="F176" s="35">
        <v>64.8</v>
      </c>
      <c r="G176" s="35">
        <v>1.4</v>
      </c>
      <c r="H176" s="35">
        <v>1.7</v>
      </c>
      <c r="I176" s="49">
        <v>13472.678</v>
      </c>
      <c r="J176" s="49">
        <f t="shared" si="33"/>
        <v>3232.5738000000001</v>
      </c>
      <c r="K176" s="49">
        <f t="shared" si="34"/>
        <v>570.45420000000001</v>
      </c>
      <c r="L176" s="49">
        <f t="shared" si="35"/>
        <v>123218.10719999998</v>
      </c>
      <c r="M176" s="49">
        <f t="shared" si="36"/>
        <v>2662.1195999999995</v>
      </c>
    </row>
    <row r="177" spans="2:13" ht="16.5" customHeight="1">
      <c r="B177" s="67" t="s">
        <v>178</v>
      </c>
      <c r="C177" s="35">
        <v>2017</v>
      </c>
      <c r="D177" s="35">
        <v>211662.8</v>
      </c>
      <c r="E177" s="35">
        <v>0.4</v>
      </c>
      <c r="F177" s="35">
        <v>60.9</v>
      </c>
      <c r="G177" s="35">
        <v>1.3</v>
      </c>
      <c r="H177" s="35">
        <v>1.6</v>
      </c>
      <c r="I177" s="49" t="s">
        <v>257</v>
      </c>
      <c r="J177" s="49">
        <f t="shared" si="33"/>
        <v>3386.6047999999996</v>
      </c>
      <c r="K177" s="49">
        <f t="shared" si="34"/>
        <v>846.6511999999999</v>
      </c>
      <c r="L177" s="49">
        <f t="shared" si="35"/>
        <v>128902.6452</v>
      </c>
      <c r="M177" s="49">
        <f t="shared" si="36"/>
        <v>2751.6164000000003</v>
      </c>
    </row>
    <row r="178" spans="2:13" ht="16.5" customHeight="1">
      <c r="B178" s="67" t="s">
        <v>178</v>
      </c>
      <c r="C178" s="35">
        <v>2018</v>
      </c>
      <c r="D178" s="35">
        <v>210184.1</v>
      </c>
      <c r="E178" s="35">
        <v>0.5</v>
      </c>
      <c r="F178" s="35">
        <v>58.5</v>
      </c>
      <c r="G178" s="35">
        <v>1.3</v>
      </c>
      <c r="H178" s="35">
        <v>1.5</v>
      </c>
      <c r="I178" s="49" t="s">
        <v>257</v>
      </c>
      <c r="J178" s="49">
        <f t="shared" si="33"/>
        <v>3152.7615000000001</v>
      </c>
      <c r="K178" s="49">
        <f t="shared" si="34"/>
        <v>1050.9204999999999</v>
      </c>
      <c r="L178" s="49">
        <f t="shared" si="35"/>
        <v>122957.6985</v>
      </c>
      <c r="M178" s="49">
        <f t="shared" si="36"/>
        <v>2732.3933000000002</v>
      </c>
    </row>
    <row r="179" spans="2:13" ht="16.5" customHeight="1">
      <c r="B179" s="35" t="s">
        <v>179</v>
      </c>
      <c r="C179" s="35">
        <v>1995</v>
      </c>
      <c r="D179" s="35">
        <v>69287.88</v>
      </c>
      <c r="E179" s="35">
        <v>0.4</v>
      </c>
      <c r="F179" s="35">
        <v>137.4</v>
      </c>
      <c r="G179" s="35">
        <v>59.9</v>
      </c>
      <c r="H179" s="35">
        <v>46.5</v>
      </c>
      <c r="J179" s="49" t="str">
        <f t="shared" si="33"/>
        <v/>
      </c>
      <c r="K179" s="49">
        <f t="shared" si="34"/>
        <v>277.15152</v>
      </c>
      <c r="L179" s="49">
        <f t="shared" si="35"/>
        <v>95201.547120000017</v>
      </c>
      <c r="M179" s="49">
        <f t="shared" si="36"/>
        <v>41503.440119999999</v>
      </c>
    </row>
    <row r="180" spans="2:13" ht="16.5" customHeight="1">
      <c r="B180" s="35" t="s">
        <v>179</v>
      </c>
      <c r="C180" s="35">
        <v>1996</v>
      </c>
      <c r="D180" s="35">
        <v>77896.27</v>
      </c>
      <c r="E180" s="35">
        <v>0.6</v>
      </c>
      <c r="F180" s="35">
        <v>129.80000000000001</v>
      </c>
      <c r="G180" s="35">
        <v>55.1</v>
      </c>
      <c r="H180" s="35">
        <v>44.4</v>
      </c>
      <c r="I180" s="49" t="s">
        <v>257</v>
      </c>
      <c r="J180" s="49">
        <f t="shared" si="33"/>
        <v>34585.943880000006</v>
      </c>
      <c r="K180" s="49">
        <f t="shared" si="34"/>
        <v>467.37762000000004</v>
      </c>
      <c r="L180" s="49">
        <f t="shared" si="35"/>
        <v>101109.35846</v>
      </c>
      <c r="M180" s="49">
        <f t="shared" si="36"/>
        <v>42920.844769999996</v>
      </c>
    </row>
    <row r="181" spans="2:13" ht="16.5" customHeight="1">
      <c r="B181" s="35" t="s">
        <v>179</v>
      </c>
      <c r="C181" s="35">
        <v>1997</v>
      </c>
      <c r="D181" s="35">
        <v>80603.41</v>
      </c>
      <c r="E181" s="35">
        <v>0.8</v>
      </c>
      <c r="F181" s="35">
        <v>122.2</v>
      </c>
      <c r="G181" s="35">
        <v>50.3</v>
      </c>
      <c r="H181" s="35">
        <v>42.3</v>
      </c>
      <c r="I181" s="49" t="s">
        <v>257</v>
      </c>
      <c r="J181" s="49">
        <f t="shared" si="33"/>
        <v>34095.242429999998</v>
      </c>
      <c r="K181" s="49">
        <f t="shared" si="34"/>
        <v>644.82727999999997</v>
      </c>
      <c r="L181" s="49">
        <f t="shared" si="35"/>
        <v>98497.36702000002</v>
      </c>
      <c r="M181" s="49">
        <f t="shared" si="36"/>
        <v>40543.515229999997</v>
      </c>
    </row>
    <row r="182" spans="2:13" ht="16.5" customHeight="1">
      <c r="B182" s="35" t="s">
        <v>179</v>
      </c>
      <c r="C182" s="35">
        <v>1998</v>
      </c>
      <c r="D182" s="35">
        <v>94638.41</v>
      </c>
      <c r="E182" s="35">
        <v>1</v>
      </c>
      <c r="F182" s="35">
        <v>114.6</v>
      </c>
      <c r="G182" s="35">
        <v>45.5</v>
      </c>
      <c r="H182" s="35">
        <v>40.200000000000003</v>
      </c>
      <c r="I182" s="49" t="s">
        <v>257</v>
      </c>
      <c r="J182" s="49">
        <f t="shared" si="33"/>
        <v>38044.640820000001</v>
      </c>
      <c r="K182" s="49">
        <f t="shared" si="34"/>
        <v>946.38409999999999</v>
      </c>
      <c r="L182" s="49">
        <f t="shared" si="35"/>
        <v>108455.61786</v>
      </c>
      <c r="M182" s="49">
        <f t="shared" si="36"/>
        <v>43060.476549999999</v>
      </c>
    </row>
    <row r="183" spans="2:13" ht="16.5" customHeight="1">
      <c r="B183" s="35" t="s">
        <v>179</v>
      </c>
      <c r="C183" s="35">
        <v>1999</v>
      </c>
      <c r="D183" s="35">
        <v>96095.52</v>
      </c>
      <c r="E183" s="35">
        <v>1.2</v>
      </c>
      <c r="F183" s="35">
        <v>107</v>
      </c>
      <c r="G183" s="35">
        <v>40.700000000000003</v>
      </c>
      <c r="H183" s="35">
        <v>38.1</v>
      </c>
      <c r="I183" s="49" t="s">
        <v>257</v>
      </c>
      <c r="J183" s="49">
        <f t="shared" si="33"/>
        <v>36612.393120000001</v>
      </c>
      <c r="K183" s="49">
        <f t="shared" si="34"/>
        <v>1153.14624</v>
      </c>
      <c r="L183" s="49">
        <f t="shared" si="35"/>
        <v>102822.20640000001</v>
      </c>
      <c r="M183" s="49">
        <f t="shared" si="36"/>
        <v>39110.876640000002</v>
      </c>
    </row>
    <row r="184" spans="2:13" ht="16.5" customHeight="1">
      <c r="B184" s="35" t="s">
        <v>179</v>
      </c>
      <c r="C184" s="35">
        <v>2000</v>
      </c>
      <c r="D184" s="35">
        <v>94027.1</v>
      </c>
      <c r="E184" s="35">
        <v>1.4</v>
      </c>
      <c r="F184" s="35">
        <v>99.4</v>
      </c>
      <c r="G184" s="35">
        <v>35.9</v>
      </c>
      <c r="H184" s="35">
        <v>36</v>
      </c>
      <c r="I184" s="49" t="s">
        <v>257</v>
      </c>
      <c r="J184" s="49">
        <f t="shared" si="33"/>
        <v>33849.756000000001</v>
      </c>
      <c r="K184" s="49">
        <f t="shared" si="34"/>
        <v>1316.3794</v>
      </c>
      <c r="L184" s="49">
        <f t="shared" si="35"/>
        <v>93462.937399999995</v>
      </c>
      <c r="M184" s="49">
        <f t="shared" si="36"/>
        <v>33755.728900000002</v>
      </c>
    </row>
    <row r="185" spans="2:13" ht="16.5" customHeight="1">
      <c r="B185" s="35" t="s">
        <v>179</v>
      </c>
      <c r="C185" s="35">
        <v>2001</v>
      </c>
      <c r="D185" s="35">
        <v>109219.3</v>
      </c>
      <c r="E185" s="35">
        <v>1.6</v>
      </c>
      <c r="F185" s="35">
        <v>91.8</v>
      </c>
      <c r="G185" s="35">
        <v>31.1</v>
      </c>
      <c r="H185" s="35">
        <v>33.9</v>
      </c>
      <c r="I185" s="49" t="s">
        <v>257</v>
      </c>
      <c r="J185" s="49">
        <f t="shared" si="33"/>
        <v>37025.342700000001</v>
      </c>
      <c r="K185" s="49">
        <f t="shared" si="34"/>
        <v>1747.5088000000001</v>
      </c>
      <c r="L185" s="49">
        <f t="shared" si="35"/>
        <v>100263.3174</v>
      </c>
      <c r="M185" s="49">
        <f t="shared" si="36"/>
        <v>33967.202300000004</v>
      </c>
    </row>
    <row r="186" spans="2:13" ht="16.5" customHeight="1">
      <c r="B186" s="35" t="s">
        <v>179</v>
      </c>
      <c r="C186" s="35">
        <v>2002</v>
      </c>
      <c r="D186" s="35">
        <v>135817</v>
      </c>
      <c r="E186" s="35">
        <v>1.8</v>
      </c>
      <c r="F186" s="35">
        <v>84.2</v>
      </c>
      <c r="G186" s="35">
        <v>26.3</v>
      </c>
      <c r="H186" s="35">
        <v>31.8</v>
      </c>
      <c r="I186" s="49" t="s">
        <v>257</v>
      </c>
      <c r="J186" s="49">
        <f t="shared" si="33"/>
        <v>43189.806000000004</v>
      </c>
      <c r="K186" s="49">
        <f t="shared" si="34"/>
        <v>2444.7060000000001</v>
      </c>
      <c r="L186" s="49">
        <f t="shared" si="35"/>
        <v>114357.914</v>
      </c>
      <c r="M186" s="49">
        <f t="shared" si="36"/>
        <v>35719.870999999999</v>
      </c>
    </row>
    <row r="187" spans="2:13" ht="16.5" customHeight="1">
      <c r="B187" s="35" t="s">
        <v>179</v>
      </c>
      <c r="C187" s="35">
        <v>2003</v>
      </c>
      <c r="D187" s="35">
        <v>172941.2</v>
      </c>
      <c r="E187" s="35">
        <v>2.8</v>
      </c>
      <c r="F187" s="35">
        <v>79.2</v>
      </c>
      <c r="G187" s="35">
        <v>24.8</v>
      </c>
      <c r="H187" s="35">
        <v>31.1</v>
      </c>
      <c r="I187" s="49" t="s">
        <v>257</v>
      </c>
      <c r="J187" s="49">
        <f t="shared" si="33"/>
        <v>53784.713200000006</v>
      </c>
      <c r="K187" s="49">
        <f t="shared" si="34"/>
        <v>4842.3535999999995</v>
      </c>
      <c r="L187" s="49">
        <f t="shared" si="35"/>
        <v>136969.43040000001</v>
      </c>
      <c r="M187" s="49">
        <f t="shared" si="36"/>
        <v>42889.417600000008</v>
      </c>
    </row>
    <row r="188" spans="2:13" ht="16.5" customHeight="1">
      <c r="B188" s="35" t="s">
        <v>179</v>
      </c>
      <c r="C188" s="35">
        <v>2004</v>
      </c>
      <c r="D188" s="35">
        <v>202421.9</v>
      </c>
      <c r="E188" s="35">
        <v>4.4000000000000004</v>
      </c>
      <c r="F188" s="35">
        <v>76.5</v>
      </c>
      <c r="G188" s="35">
        <v>24.5</v>
      </c>
      <c r="H188" s="35">
        <v>30.7</v>
      </c>
      <c r="I188" s="49" t="s">
        <v>257</v>
      </c>
      <c r="J188" s="49">
        <f t="shared" si="33"/>
        <v>62143.523300000001</v>
      </c>
      <c r="K188" s="49">
        <f t="shared" si="34"/>
        <v>8906.5636000000013</v>
      </c>
      <c r="L188" s="49">
        <f t="shared" si="35"/>
        <v>154852.75349999999</v>
      </c>
      <c r="M188" s="49">
        <f t="shared" si="36"/>
        <v>49593.3655</v>
      </c>
    </row>
    <row r="189" spans="2:13" ht="16.5" customHeight="1">
      <c r="B189" s="35" t="s">
        <v>179</v>
      </c>
      <c r="C189" s="35">
        <v>2005</v>
      </c>
      <c r="D189" s="35">
        <v>202226.8</v>
      </c>
      <c r="E189" s="35">
        <v>4.5999999999999996</v>
      </c>
      <c r="F189" s="35">
        <v>84.9</v>
      </c>
      <c r="G189" s="35">
        <v>31</v>
      </c>
      <c r="H189" s="35">
        <v>33.700000000000003</v>
      </c>
      <c r="I189" s="49" t="s">
        <v>257</v>
      </c>
      <c r="J189" s="49">
        <f t="shared" si="33"/>
        <v>68150.431599999996</v>
      </c>
      <c r="K189" s="49">
        <f t="shared" si="34"/>
        <v>9302.4327999999987</v>
      </c>
      <c r="L189" s="49">
        <f t="shared" si="35"/>
        <v>171690.55319999999</v>
      </c>
      <c r="M189" s="49">
        <f t="shared" si="36"/>
        <v>62690.307999999997</v>
      </c>
    </row>
    <row r="190" spans="2:13" ht="16.5" customHeight="1">
      <c r="B190" s="35" t="s">
        <v>179</v>
      </c>
      <c r="C190" s="35">
        <v>2006</v>
      </c>
      <c r="D190" s="35">
        <v>238320.3</v>
      </c>
      <c r="E190" s="35">
        <v>4.2</v>
      </c>
      <c r="F190" s="35">
        <v>96.7</v>
      </c>
      <c r="G190" s="35">
        <v>34.1</v>
      </c>
      <c r="H190" s="35">
        <v>35.9</v>
      </c>
      <c r="I190" s="49" t="s">
        <v>257</v>
      </c>
      <c r="J190" s="49">
        <f t="shared" si="33"/>
        <v>85556.987699999998</v>
      </c>
      <c r="K190" s="49">
        <f t="shared" si="34"/>
        <v>10009.452600000001</v>
      </c>
      <c r="L190" s="49">
        <f t="shared" si="35"/>
        <v>230455.73009999999</v>
      </c>
      <c r="M190" s="49">
        <f t="shared" si="36"/>
        <v>81267.222299999994</v>
      </c>
    </row>
    <row r="191" spans="2:13" ht="16.5" customHeight="1">
      <c r="B191" s="35" t="s">
        <v>179</v>
      </c>
      <c r="C191" s="35">
        <v>2007</v>
      </c>
      <c r="D191" s="35">
        <v>285593.90000000002</v>
      </c>
      <c r="E191" s="35">
        <v>3.5</v>
      </c>
      <c r="F191" s="35">
        <v>98.8</v>
      </c>
      <c r="G191" s="35">
        <v>32.5</v>
      </c>
      <c r="H191" s="35">
        <v>36.9</v>
      </c>
      <c r="I191" s="49" t="s">
        <v>257</v>
      </c>
      <c r="J191" s="49">
        <f t="shared" si="33"/>
        <v>105384.1491</v>
      </c>
      <c r="K191" s="49">
        <f t="shared" si="34"/>
        <v>9995.786500000002</v>
      </c>
      <c r="L191" s="49">
        <f t="shared" si="35"/>
        <v>282166.7732</v>
      </c>
      <c r="M191" s="49">
        <f t="shared" si="36"/>
        <v>92818.017500000002</v>
      </c>
    </row>
    <row r="192" spans="2:13" ht="16.5" customHeight="1">
      <c r="B192" s="35" t="s">
        <v>179</v>
      </c>
      <c r="C192" s="35">
        <v>2008</v>
      </c>
      <c r="D192" s="35">
        <v>247011.6</v>
      </c>
      <c r="E192" s="35">
        <v>2.4</v>
      </c>
      <c r="F192" s="35">
        <v>144.4</v>
      </c>
      <c r="G192" s="35">
        <v>32.299999999999997</v>
      </c>
      <c r="H192" s="35">
        <v>36.799999999999997</v>
      </c>
      <c r="I192" s="49" t="s">
        <v>257</v>
      </c>
      <c r="J192" s="49">
        <f t="shared" si="33"/>
        <v>90900.268799999991</v>
      </c>
      <c r="K192" s="49">
        <f t="shared" si="34"/>
        <v>5928.2783999999992</v>
      </c>
      <c r="L192" s="49">
        <f t="shared" si="35"/>
        <v>356684.75040000002</v>
      </c>
      <c r="M192" s="49">
        <f t="shared" si="36"/>
        <v>79784.746799999994</v>
      </c>
    </row>
    <row r="193" spans="2:13" ht="16.5" customHeight="1">
      <c r="B193" s="35" t="s">
        <v>179</v>
      </c>
      <c r="C193" s="35">
        <v>2009</v>
      </c>
      <c r="D193" s="35">
        <v>251302.5</v>
      </c>
      <c r="E193" s="35">
        <v>3.9</v>
      </c>
      <c r="F193" s="35">
        <v>161</v>
      </c>
      <c r="G193" s="35">
        <v>35.299999999999997</v>
      </c>
      <c r="H193" s="35">
        <v>40.5</v>
      </c>
      <c r="I193" s="49" t="s">
        <v>257</v>
      </c>
      <c r="J193" s="49">
        <f t="shared" si="33"/>
        <v>101777.5125</v>
      </c>
      <c r="K193" s="49">
        <f t="shared" si="34"/>
        <v>9800.7975000000006</v>
      </c>
      <c r="L193" s="49">
        <f t="shared" si="35"/>
        <v>404597.02500000002</v>
      </c>
      <c r="M193" s="49">
        <f t="shared" si="36"/>
        <v>88709.782500000001</v>
      </c>
    </row>
    <row r="194" spans="2:13" ht="16.5" customHeight="1">
      <c r="B194" s="35" t="s">
        <v>179</v>
      </c>
      <c r="C194" s="35">
        <v>2010</v>
      </c>
      <c r="D194" s="35">
        <v>227629.2</v>
      </c>
      <c r="E194" s="35">
        <v>5.4</v>
      </c>
      <c r="F194" s="35">
        <v>165.9</v>
      </c>
      <c r="G194" s="35">
        <v>38.6</v>
      </c>
      <c r="H194" s="35">
        <v>42.2</v>
      </c>
      <c r="I194" s="49" t="s">
        <v>257</v>
      </c>
      <c r="J194" s="49">
        <f t="shared" si="33"/>
        <v>96059.522400000002</v>
      </c>
      <c r="K194" s="49">
        <f t="shared" si="34"/>
        <v>12291.976800000002</v>
      </c>
      <c r="L194" s="49">
        <f t="shared" si="35"/>
        <v>377636.84279999998</v>
      </c>
      <c r="M194" s="49">
        <f t="shared" si="36"/>
        <v>87864.871200000009</v>
      </c>
    </row>
    <row r="195" spans="2:13" ht="16.5" customHeight="1">
      <c r="B195" s="35" t="s">
        <v>179</v>
      </c>
      <c r="C195" s="35">
        <v>2011</v>
      </c>
      <c r="D195" s="35">
        <v>230087.4</v>
      </c>
      <c r="E195" s="35">
        <v>4.8</v>
      </c>
      <c r="F195" s="35">
        <v>189.5</v>
      </c>
      <c r="G195" s="35">
        <v>38.299999999999997</v>
      </c>
      <c r="H195" s="35">
        <v>46.3</v>
      </c>
      <c r="I195" s="49" t="s">
        <v>257</v>
      </c>
      <c r="J195" s="49">
        <f t="shared" si="33"/>
        <v>106530.4662</v>
      </c>
      <c r="K195" s="49">
        <f t="shared" si="34"/>
        <v>11044.1952</v>
      </c>
      <c r="L195" s="49">
        <f t="shared" si="35"/>
        <v>436015.62299999996</v>
      </c>
      <c r="M195" s="49">
        <f t="shared" si="36"/>
        <v>88123.474199999997</v>
      </c>
    </row>
    <row r="196" spans="2:13" ht="16.5" customHeight="1">
      <c r="B196" s="35" t="s">
        <v>179</v>
      </c>
      <c r="C196" s="35">
        <v>2012</v>
      </c>
      <c r="D196" s="35">
        <v>226851.5</v>
      </c>
      <c r="E196" s="35">
        <v>5.5</v>
      </c>
      <c r="F196" s="35">
        <v>203</v>
      </c>
      <c r="G196" s="35">
        <v>40.4</v>
      </c>
      <c r="H196" s="35">
        <v>51.4</v>
      </c>
      <c r="I196" s="49" t="s">
        <v>257</v>
      </c>
      <c r="J196" s="49">
        <f t="shared" si="33"/>
        <v>116601.671</v>
      </c>
      <c r="K196" s="49">
        <f t="shared" si="34"/>
        <v>12476.8325</v>
      </c>
      <c r="L196" s="49">
        <f t="shared" si="35"/>
        <v>460508.54499999998</v>
      </c>
      <c r="M196" s="49">
        <f t="shared" si="36"/>
        <v>91648.005999999994</v>
      </c>
    </row>
    <row r="197" spans="2:13" ht="16.5" customHeight="1">
      <c r="B197" s="35" t="s">
        <v>179</v>
      </c>
      <c r="C197" s="35">
        <v>2013</v>
      </c>
      <c r="D197" s="35">
        <v>244171</v>
      </c>
      <c r="E197" s="35">
        <v>5.2</v>
      </c>
      <c r="F197" s="35">
        <v>192.7</v>
      </c>
      <c r="G197" s="35">
        <v>40.1</v>
      </c>
      <c r="H197" s="35">
        <v>56.3</v>
      </c>
      <c r="I197" s="49" t="s">
        <v>257</v>
      </c>
      <c r="J197" s="49">
        <f t="shared" si="33"/>
        <v>137468.27299999999</v>
      </c>
      <c r="K197" s="49">
        <f t="shared" si="34"/>
        <v>12696.892</v>
      </c>
      <c r="L197" s="49">
        <f t="shared" si="35"/>
        <v>470517.51699999993</v>
      </c>
      <c r="M197" s="49">
        <f t="shared" si="36"/>
        <v>97912.570999999996</v>
      </c>
    </row>
    <row r="198" spans="2:13" ht="16.5" customHeight="1">
      <c r="B198" s="35" t="s">
        <v>179</v>
      </c>
      <c r="C198" s="35">
        <v>2014</v>
      </c>
      <c r="D198" s="35">
        <v>243115.4</v>
      </c>
      <c r="E198" s="35">
        <v>5.2</v>
      </c>
      <c r="F198" s="35">
        <v>216.8</v>
      </c>
      <c r="G198" s="35">
        <v>54.6</v>
      </c>
      <c r="H198" s="35">
        <v>73.7</v>
      </c>
      <c r="I198" s="49" t="s">
        <v>257</v>
      </c>
      <c r="J198" s="49">
        <f t="shared" si="33"/>
        <v>179176.04980000001</v>
      </c>
      <c r="K198" s="49">
        <f t="shared" si="34"/>
        <v>12642.000800000002</v>
      </c>
      <c r="L198" s="49">
        <f t="shared" si="35"/>
        <v>527074.18720000004</v>
      </c>
      <c r="M198" s="49">
        <f t="shared" si="36"/>
        <v>132741.00839999999</v>
      </c>
    </row>
    <row r="199" spans="2:13" ht="16.5" customHeight="1">
      <c r="B199" s="35" t="s">
        <v>179</v>
      </c>
      <c r="C199" s="35">
        <v>2015</v>
      </c>
      <c r="D199" s="35">
        <v>287386.09999999998</v>
      </c>
      <c r="E199" s="35">
        <v>4.2</v>
      </c>
      <c r="F199" s="35">
        <v>266.2</v>
      </c>
      <c r="G199" s="35">
        <v>59.5</v>
      </c>
      <c r="H199" s="35">
        <v>81.5</v>
      </c>
      <c r="I199" s="49" t="s">
        <v>257</v>
      </c>
      <c r="J199" s="49">
        <f t="shared" si="33"/>
        <v>234219.6715</v>
      </c>
      <c r="K199" s="49">
        <f t="shared" si="34"/>
        <v>12070.216199999999</v>
      </c>
      <c r="L199" s="49">
        <f t="shared" si="35"/>
        <v>765021.79819999996</v>
      </c>
      <c r="M199" s="49">
        <f t="shared" si="36"/>
        <v>170994.72949999999</v>
      </c>
    </row>
    <row r="200" spans="2:13" ht="16.5" customHeight="1">
      <c r="B200" s="35" t="s">
        <v>179</v>
      </c>
      <c r="C200" s="35">
        <v>2016</v>
      </c>
      <c r="D200" s="35">
        <v>292678.8</v>
      </c>
      <c r="E200" s="35">
        <v>7.9</v>
      </c>
      <c r="F200" s="35">
        <v>251.4</v>
      </c>
      <c r="G200" s="35">
        <v>72.7</v>
      </c>
      <c r="H200" s="35">
        <v>72.3</v>
      </c>
      <c r="I200" s="49">
        <v>25247.18</v>
      </c>
      <c r="J200" s="49">
        <f t="shared" si="33"/>
        <v>211606.77239999999</v>
      </c>
      <c r="K200" s="49">
        <f t="shared" si="34"/>
        <v>23121.625199999999</v>
      </c>
      <c r="L200" s="49">
        <f t="shared" si="35"/>
        <v>735794.50319999992</v>
      </c>
      <c r="M200" s="49">
        <f t="shared" si="36"/>
        <v>212777.48760000002</v>
      </c>
    </row>
    <row r="201" spans="2:13" ht="16.5" customHeight="1">
      <c r="B201" s="35" t="s">
        <v>179</v>
      </c>
      <c r="C201" s="35">
        <v>2017</v>
      </c>
      <c r="D201" s="35">
        <v>349513.1</v>
      </c>
      <c r="E201" s="35">
        <v>5.5</v>
      </c>
      <c r="F201" s="35">
        <v>225.4</v>
      </c>
      <c r="G201" s="35">
        <v>64.900000000000006</v>
      </c>
      <c r="H201" s="35">
        <v>73</v>
      </c>
      <c r="I201" s="49" t="s">
        <v>257</v>
      </c>
      <c r="J201" s="49">
        <f t="shared" si="33"/>
        <v>255144.56299999997</v>
      </c>
      <c r="K201" s="49">
        <f t="shared" si="34"/>
        <v>19223.220499999999</v>
      </c>
      <c r="L201" s="49">
        <f t="shared" si="35"/>
        <v>787802.5273999999</v>
      </c>
      <c r="M201" s="49">
        <f t="shared" si="36"/>
        <v>226834.0019</v>
      </c>
    </row>
    <row r="202" spans="2:13" ht="16.5" customHeight="1">
      <c r="B202" s="35" t="s">
        <v>179</v>
      </c>
      <c r="C202" s="35">
        <v>2018</v>
      </c>
      <c r="D202" s="35">
        <v>369783.6</v>
      </c>
      <c r="E202" s="35">
        <v>5.7</v>
      </c>
      <c r="F202" s="35">
        <v>203.6</v>
      </c>
      <c r="G202" s="35">
        <v>74.099999999999994</v>
      </c>
      <c r="H202" s="35">
        <v>84.9</v>
      </c>
      <c r="I202" s="49" t="s">
        <v>257</v>
      </c>
      <c r="J202" s="49">
        <f t="shared" si="33"/>
        <v>313946.27640000003</v>
      </c>
      <c r="K202" s="49">
        <f t="shared" si="34"/>
        <v>21077.665199999999</v>
      </c>
      <c r="L202" s="49">
        <f t="shared" si="35"/>
        <v>752879.4095999999</v>
      </c>
      <c r="M202" s="49">
        <f t="shared" si="36"/>
        <v>274009.64759999997</v>
      </c>
    </row>
    <row r="203" spans="2:13" ht="16.5" customHeight="1">
      <c r="B203" s="67" t="s">
        <v>180</v>
      </c>
      <c r="C203" s="35">
        <v>1995</v>
      </c>
      <c r="D203" s="35">
        <v>1199293</v>
      </c>
      <c r="E203" s="35">
        <v>1.6</v>
      </c>
      <c r="F203" s="35">
        <v>50.4</v>
      </c>
      <c r="G203" s="35">
        <v>37.6</v>
      </c>
      <c r="H203" s="35">
        <v>38.6</v>
      </c>
      <c r="J203" s="49" t="str">
        <f t="shared" si="33"/>
        <v/>
      </c>
      <c r="K203" s="49">
        <f t="shared" si="34"/>
        <v>19188.688000000002</v>
      </c>
      <c r="L203" s="49">
        <f t="shared" si="35"/>
        <v>604443.6719999999</v>
      </c>
      <c r="M203" s="49">
        <f t="shared" si="36"/>
        <v>450934.16800000006</v>
      </c>
    </row>
    <row r="204" spans="2:13" ht="16.5" customHeight="1">
      <c r="B204" s="67" t="s">
        <v>180</v>
      </c>
      <c r="C204" s="35">
        <v>1996</v>
      </c>
      <c r="D204" s="35">
        <v>1330193</v>
      </c>
      <c r="E204" s="35">
        <v>1.9</v>
      </c>
      <c r="F204" s="35">
        <v>48.3</v>
      </c>
      <c r="G204" s="35">
        <v>35.4</v>
      </c>
      <c r="H204" s="35">
        <v>36.6</v>
      </c>
      <c r="I204" s="49" t="s">
        <v>257</v>
      </c>
      <c r="J204" s="49">
        <f t="shared" si="33"/>
        <v>486850.63800000004</v>
      </c>
      <c r="K204" s="49">
        <f t="shared" si="34"/>
        <v>25273.666999999998</v>
      </c>
      <c r="L204" s="49">
        <f t="shared" si="35"/>
        <v>642483.21900000004</v>
      </c>
      <c r="M204" s="49">
        <f t="shared" si="36"/>
        <v>470888.32199999993</v>
      </c>
    </row>
    <row r="205" spans="2:13" ht="16.5" customHeight="1">
      <c r="B205" s="67" t="s">
        <v>180</v>
      </c>
      <c r="C205" s="35">
        <v>1997</v>
      </c>
      <c r="D205" s="35">
        <v>1230300</v>
      </c>
      <c r="E205" s="35">
        <v>1.9</v>
      </c>
      <c r="F205" s="35">
        <v>47.6</v>
      </c>
      <c r="G205" s="35">
        <v>34.9</v>
      </c>
      <c r="H205" s="35">
        <v>36</v>
      </c>
      <c r="I205" s="49" t="s">
        <v>257</v>
      </c>
      <c r="J205" s="49">
        <f t="shared" ref="J205:J268" si="37">IF(AND(H205&lt;&gt;"",I205&lt;&gt;""),H205*D205/100,"")</f>
        <v>442908</v>
      </c>
      <c r="K205" s="49">
        <f t="shared" ref="K205:K268" si="38">IF(AND(E205&lt;&gt;""),E205*$D205/100,"")</f>
        <v>23375.7</v>
      </c>
      <c r="L205" s="49">
        <f t="shared" ref="L205:L268" si="39">IF(AND(F205&lt;&gt;""),F205*$D205/100,"")</f>
        <v>585622.80000000005</v>
      </c>
      <c r="M205" s="49">
        <f t="shared" ref="M205:M268" si="40">IF(AND(G205&lt;&gt;""),G205*$D205/100,"")</f>
        <v>429374.7</v>
      </c>
    </row>
    <row r="206" spans="2:13" ht="16.5" customHeight="1">
      <c r="B206" s="67" t="s">
        <v>180</v>
      </c>
      <c r="C206" s="35">
        <v>1998</v>
      </c>
      <c r="D206" s="35">
        <v>1338667</v>
      </c>
      <c r="E206" s="35">
        <v>2.1</v>
      </c>
      <c r="F206" s="35">
        <v>46.9</v>
      </c>
      <c r="G206" s="35">
        <v>34.5</v>
      </c>
      <c r="H206" s="35">
        <v>40.700000000000003</v>
      </c>
      <c r="I206" s="49" t="s">
        <v>257</v>
      </c>
      <c r="J206" s="49">
        <f t="shared" si="37"/>
        <v>544837.46900000004</v>
      </c>
      <c r="K206" s="49">
        <f t="shared" si="38"/>
        <v>28112.007000000001</v>
      </c>
      <c r="L206" s="49">
        <f t="shared" si="39"/>
        <v>627834.82299999997</v>
      </c>
      <c r="M206" s="49">
        <f t="shared" si="40"/>
        <v>461840.11499999999</v>
      </c>
    </row>
    <row r="207" spans="2:13" ht="16.5" customHeight="1">
      <c r="B207" s="67" t="s">
        <v>180</v>
      </c>
      <c r="C207" s="35">
        <v>1999</v>
      </c>
      <c r="D207" s="35">
        <v>1217542</v>
      </c>
      <c r="E207" s="35">
        <v>1.7</v>
      </c>
      <c r="F207" s="35">
        <v>52.4</v>
      </c>
      <c r="G207" s="35">
        <v>35</v>
      </c>
      <c r="H207" s="35">
        <v>40.9</v>
      </c>
      <c r="I207" s="49" t="s">
        <v>257</v>
      </c>
      <c r="J207" s="49">
        <f t="shared" si="37"/>
        <v>497974.67799999996</v>
      </c>
      <c r="K207" s="49">
        <f t="shared" si="38"/>
        <v>20698.214</v>
      </c>
      <c r="L207" s="49">
        <f t="shared" si="39"/>
        <v>637992.00799999991</v>
      </c>
      <c r="M207" s="49">
        <f t="shared" si="40"/>
        <v>426139.7</v>
      </c>
    </row>
    <row r="208" spans="2:13" ht="16.5" customHeight="1">
      <c r="B208" s="67" t="s">
        <v>180</v>
      </c>
      <c r="C208" s="35">
        <v>2000</v>
      </c>
      <c r="D208" s="35">
        <v>1078645</v>
      </c>
      <c r="E208" s="35">
        <v>1.7</v>
      </c>
      <c r="F208" s="35">
        <v>54.2</v>
      </c>
      <c r="G208" s="35">
        <v>32.200000000000003</v>
      </c>
      <c r="H208" s="35">
        <v>38.1</v>
      </c>
      <c r="I208" s="49" t="s">
        <v>257</v>
      </c>
      <c r="J208" s="49">
        <f t="shared" si="37"/>
        <v>410963.745</v>
      </c>
      <c r="K208" s="49">
        <f t="shared" si="38"/>
        <v>18336.965</v>
      </c>
      <c r="L208" s="49">
        <f t="shared" si="39"/>
        <v>584625.59</v>
      </c>
      <c r="M208" s="49">
        <f t="shared" si="40"/>
        <v>347323.69</v>
      </c>
    </row>
    <row r="209" spans="2:13" ht="16.5" customHeight="1">
      <c r="B209" s="67" t="s">
        <v>180</v>
      </c>
      <c r="C209" s="35">
        <v>2001</v>
      </c>
      <c r="D209" s="35">
        <v>1167751</v>
      </c>
      <c r="E209" s="35">
        <v>2.6</v>
      </c>
      <c r="F209" s="35">
        <v>55.5</v>
      </c>
      <c r="G209" s="35">
        <v>31.5</v>
      </c>
      <c r="H209" s="35">
        <v>36.799999999999997</v>
      </c>
      <c r="I209" s="49" t="s">
        <v>257</v>
      </c>
      <c r="J209" s="49">
        <f t="shared" si="37"/>
        <v>429732.36799999996</v>
      </c>
      <c r="K209" s="49">
        <f t="shared" si="38"/>
        <v>30361.526000000002</v>
      </c>
      <c r="L209" s="49">
        <f t="shared" si="39"/>
        <v>648101.80500000005</v>
      </c>
      <c r="M209" s="49">
        <f t="shared" si="40"/>
        <v>367841.565</v>
      </c>
    </row>
    <row r="210" spans="2:13" ht="16.5" customHeight="1">
      <c r="B210" s="67" t="s">
        <v>180</v>
      </c>
      <c r="C210" s="35">
        <v>2002</v>
      </c>
      <c r="D210" s="35">
        <v>1348435</v>
      </c>
      <c r="E210" s="35">
        <v>3.2</v>
      </c>
      <c r="F210" s="35">
        <v>56.1</v>
      </c>
      <c r="G210" s="35">
        <v>33.5</v>
      </c>
      <c r="H210" s="35">
        <v>38.5</v>
      </c>
      <c r="I210" s="49" t="s">
        <v>257</v>
      </c>
      <c r="J210" s="49">
        <f t="shared" si="37"/>
        <v>519147.47499999998</v>
      </c>
      <c r="K210" s="49">
        <f t="shared" si="38"/>
        <v>43149.919999999998</v>
      </c>
      <c r="L210" s="49">
        <f t="shared" si="39"/>
        <v>756472.03500000003</v>
      </c>
      <c r="M210" s="49">
        <f t="shared" si="40"/>
        <v>451725.72499999998</v>
      </c>
    </row>
    <row r="211" spans="2:13" ht="16.5" customHeight="1">
      <c r="B211" s="67" t="s">
        <v>180</v>
      </c>
      <c r="C211" s="35">
        <v>2003</v>
      </c>
      <c r="D211" s="35">
        <v>1657912</v>
      </c>
      <c r="E211" s="35">
        <v>3.4</v>
      </c>
      <c r="F211" s="35">
        <v>58.2</v>
      </c>
      <c r="G211" s="35">
        <v>33.4</v>
      </c>
      <c r="H211" s="35">
        <v>38.1</v>
      </c>
      <c r="I211" s="49" t="s">
        <v>257</v>
      </c>
      <c r="J211" s="49">
        <f t="shared" si="37"/>
        <v>631664.47200000007</v>
      </c>
      <c r="K211" s="49">
        <f t="shared" si="38"/>
        <v>56369.008000000002</v>
      </c>
      <c r="L211" s="49">
        <f t="shared" si="39"/>
        <v>964904.7840000001</v>
      </c>
      <c r="M211" s="49">
        <f t="shared" si="40"/>
        <v>553742.60800000001</v>
      </c>
    </row>
    <row r="212" spans="2:13" ht="16.5" customHeight="1">
      <c r="B212" s="67" t="s">
        <v>180</v>
      </c>
      <c r="C212" s="35">
        <v>2004</v>
      </c>
      <c r="D212" s="35">
        <v>1879964</v>
      </c>
      <c r="E212" s="35">
        <v>4.2</v>
      </c>
      <c r="F212" s="35">
        <v>58.8</v>
      </c>
      <c r="G212" s="35">
        <v>33.299999999999997</v>
      </c>
      <c r="H212" s="35">
        <v>38</v>
      </c>
      <c r="I212" s="49" t="s">
        <v>257</v>
      </c>
      <c r="J212" s="49">
        <f t="shared" si="37"/>
        <v>714386.32</v>
      </c>
      <c r="K212" s="49">
        <f t="shared" si="38"/>
        <v>78958.488000000012</v>
      </c>
      <c r="L212" s="49">
        <f t="shared" si="39"/>
        <v>1105418.8319999999</v>
      </c>
      <c r="M212" s="49">
        <f t="shared" si="40"/>
        <v>626028.01199999999</v>
      </c>
    </row>
    <row r="213" spans="2:13" ht="16.5" customHeight="1">
      <c r="B213" s="67" t="s">
        <v>180</v>
      </c>
      <c r="C213" s="35">
        <v>2005</v>
      </c>
      <c r="D213" s="35">
        <v>1775354</v>
      </c>
      <c r="E213" s="35">
        <v>4.3</v>
      </c>
      <c r="F213" s="35">
        <v>61.3</v>
      </c>
      <c r="G213" s="35">
        <v>32.700000000000003</v>
      </c>
      <c r="H213" s="35">
        <v>37.4</v>
      </c>
      <c r="I213" s="49" t="s">
        <v>257</v>
      </c>
      <c r="J213" s="49">
        <f t="shared" si="37"/>
        <v>663982.39599999995</v>
      </c>
      <c r="K213" s="49">
        <f t="shared" si="38"/>
        <v>76340.221999999994</v>
      </c>
      <c r="L213" s="49">
        <f t="shared" si="39"/>
        <v>1088292.0019999999</v>
      </c>
      <c r="M213" s="49">
        <f t="shared" si="40"/>
        <v>580540.75800000003</v>
      </c>
    </row>
    <row r="214" spans="2:13" ht="16.5" customHeight="1">
      <c r="B214" s="67" t="s">
        <v>180</v>
      </c>
      <c r="C214" s="35">
        <v>2006</v>
      </c>
      <c r="D214" s="35">
        <v>2002479</v>
      </c>
      <c r="E214" s="35">
        <v>4.8</v>
      </c>
      <c r="F214" s="35">
        <v>64.3</v>
      </c>
      <c r="G214" s="35">
        <v>35.5</v>
      </c>
      <c r="H214" s="35">
        <v>39.799999999999997</v>
      </c>
      <c r="I214" s="49" t="s">
        <v>257</v>
      </c>
      <c r="J214" s="49">
        <f t="shared" si="37"/>
        <v>796986.64199999988</v>
      </c>
      <c r="K214" s="49">
        <f t="shared" si="38"/>
        <v>96118.991999999998</v>
      </c>
      <c r="L214" s="49">
        <f t="shared" si="39"/>
        <v>1287593.997</v>
      </c>
      <c r="M214" s="49">
        <f t="shared" si="40"/>
        <v>710880.04500000004</v>
      </c>
    </row>
    <row r="215" spans="2:13" ht="16.5" customHeight="1">
      <c r="B215" s="67" t="s">
        <v>180</v>
      </c>
      <c r="C215" s="35">
        <v>2007</v>
      </c>
      <c r="D215" s="35">
        <v>2338132</v>
      </c>
      <c r="E215" s="35">
        <v>4.4000000000000004</v>
      </c>
      <c r="F215" s="35">
        <v>69.900000000000006</v>
      </c>
      <c r="G215" s="35">
        <v>32.200000000000003</v>
      </c>
      <c r="H215" s="35">
        <v>36.5</v>
      </c>
      <c r="I215" s="49" t="s">
        <v>257</v>
      </c>
      <c r="J215" s="49">
        <f t="shared" si="37"/>
        <v>853418.18</v>
      </c>
      <c r="K215" s="49">
        <f t="shared" si="38"/>
        <v>102877.808</v>
      </c>
      <c r="L215" s="49">
        <f t="shared" si="39"/>
        <v>1634354.2680000002</v>
      </c>
      <c r="M215" s="49">
        <f t="shared" si="40"/>
        <v>752878.50400000007</v>
      </c>
    </row>
    <row r="216" spans="2:13" ht="16.5" customHeight="1">
      <c r="B216" s="67" t="s">
        <v>180</v>
      </c>
      <c r="C216" s="35">
        <v>2008</v>
      </c>
      <c r="D216" s="35">
        <v>2154055</v>
      </c>
      <c r="E216" s="35">
        <v>4</v>
      </c>
      <c r="F216" s="35">
        <v>73</v>
      </c>
      <c r="G216" s="35">
        <v>31.8</v>
      </c>
      <c r="H216" s="35">
        <v>36</v>
      </c>
      <c r="I216" s="49" t="s">
        <v>257</v>
      </c>
      <c r="J216" s="49">
        <f t="shared" si="37"/>
        <v>775459.8</v>
      </c>
      <c r="K216" s="49">
        <f t="shared" si="38"/>
        <v>86162.2</v>
      </c>
      <c r="L216" s="49">
        <f t="shared" si="39"/>
        <v>1572460.15</v>
      </c>
      <c r="M216" s="49">
        <f t="shared" si="40"/>
        <v>684989.49</v>
      </c>
    </row>
    <row r="217" spans="2:13" ht="16.5" customHeight="1">
      <c r="B217" s="67" t="s">
        <v>180</v>
      </c>
      <c r="C217" s="35">
        <v>2009</v>
      </c>
      <c r="D217" s="35">
        <v>2328895</v>
      </c>
      <c r="E217" s="35">
        <v>5.3</v>
      </c>
      <c r="F217" s="35">
        <v>76.900000000000006</v>
      </c>
      <c r="G217" s="35">
        <v>30.7</v>
      </c>
      <c r="H217" s="35">
        <v>35.799999999999997</v>
      </c>
      <c r="I217" s="49" t="s">
        <v>257</v>
      </c>
      <c r="J217" s="49">
        <f t="shared" si="37"/>
        <v>833744.41</v>
      </c>
      <c r="K217" s="49">
        <f t="shared" si="38"/>
        <v>123431.435</v>
      </c>
      <c r="L217" s="49">
        <f t="shared" si="39"/>
        <v>1790920.2549999999</v>
      </c>
      <c r="M217" s="49">
        <f t="shared" si="40"/>
        <v>714970.76500000001</v>
      </c>
    </row>
    <row r="218" spans="2:13" ht="16.5" customHeight="1">
      <c r="B218" s="67" t="s">
        <v>180</v>
      </c>
      <c r="C218" s="35">
        <v>2010</v>
      </c>
      <c r="D218" s="35">
        <v>2184786</v>
      </c>
      <c r="E218" s="35">
        <v>6.1</v>
      </c>
      <c r="F218" s="35">
        <v>75.7</v>
      </c>
      <c r="G218" s="35">
        <v>34</v>
      </c>
      <c r="H218" s="35">
        <v>38.299999999999997</v>
      </c>
      <c r="I218" s="49" t="s">
        <v>257</v>
      </c>
      <c r="J218" s="49">
        <f t="shared" si="37"/>
        <v>836773.03799999994</v>
      </c>
      <c r="K218" s="49">
        <f t="shared" si="38"/>
        <v>133271.946</v>
      </c>
      <c r="L218" s="49">
        <f t="shared" si="39"/>
        <v>1653883.0020000001</v>
      </c>
      <c r="M218" s="49">
        <f t="shared" si="40"/>
        <v>742827.24</v>
      </c>
    </row>
    <row r="219" spans="2:13" ht="16.5" customHeight="1">
      <c r="B219" s="67" t="s">
        <v>180</v>
      </c>
      <c r="C219" s="35">
        <v>2011</v>
      </c>
      <c r="D219" s="35">
        <v>2222308</v>
      </c>
      <c r="E219" s="35">
        <v>5.5</v>
      </c>
      <c r="F219" s="35">
        <v>75.400000000000006</v>
      </c>
      <c r="G219" s="35">
        <v>37.200000000000003</v>
      </c>
      <c r="H219" s="35">
        <v>41.7</v>
      </c>
      <c r="I219" s="49" t="s">
        <v>257</v>
      </c>
      <c r="J219" s="49">
        <f t="shared" si="37"/>
        <v>926702.4360000001</v>
      </c>
      <c r="K219" s="49">
        <f t="shared" si="38"/>
        <v>122226.94</v>
      </c>
      <c r="L219" s="49">
        <f t="shared" si="39"/>
        <v>1675620.2320000001</v>
      </c>
      <c r="M219" s="49">
        <f t="shared" si="40"/>
        <v>826698.57600000012</v>
      </c>
    </row>
    <row r="220" spans="2:13" ht="16.5" customHeight="1">
      <c r="B220" s="67" t="s">
        <v>180</v>
      </c>
      <c r="C220" s="35">
        <v>2012</v>
      </c>
      <c r="D220" s="35">
        <v>2105913</v>
      </c>
      <c r="E220" s="35">
        <v>7.8</v>
      </c>
      <c r="F220" s="35">
        <v>75</v>
      </c>
      <c r="G220" s="35">
        <v>33.200000000000003</v>
      </c>
      <c r="H220" s="35">
        <v>37.799999999999997</v>
      </c>
      <c r="I220" s="49" t="s">
        <v>257</v>
      </c>
      <c r="J220" s="49">
        <f t="shared" si="37"/>
        <v>796035.11399999994</v>
      </c>
      <c r="K220" s="49">
        <f t="shared" si="38"/>
        <v>164261.21400000001</v>
      </c>
      <c r="L220" s="49">
        <f t="shared" si="39"/>
        <v>1579434.75</v>
      </c>
      <c r="M220" s="49">
        <f t="shared" si="40"/>
        <v>699163.11600000004</v>
      </c>
    </row>
    <row r="221" spans="2:13" ht="16.5" customHeight="1">
      <c r="B221" s="67" t="s">
        <v>180</v>
      </c>
      <c r="C221" s="35">
        <v>2013</v>
      </c>
      <c r="D221" s="35">
        <v>2194203</v>
      </c>
      <c r="E221" s="35">
        <v>8.8000000000000007</v>
      </c>
      <c r="F221" s="35">
        <v>72.2</v>
      </c>
      <c r="G221" s="35">
        <v>33.1</v>
      </c>
      <c r="H221" s="35">
        <v>37</v>
      </c>
      <c r="I221" s="49" t="s">
        <v>257</v>
      </c>
      <c r="J221" s="49">
        <f t="shared" si="37"/>
        <v>811855.11</v>
      </c>
      <c r="K221" s="49">
        <f t="shared" si="38"/>
        <v>193089.86400000003</v>
      </c>
      <c r="L221" s="49">
        <f t="shared" si="39"/>
        <v>1584214.5659999999</v>
      </c>
      <c r="M221" s="49">
        <f t="shared" si="40"/>
        <v>726281.19299999997</v>
      </c>
    </row>
    <row r="222" spans="2:13" ht="16.5" customHeight="1">
      <c r="B222" s="67" t="s">
        <v>180</v>
      </c>
      <c r="C222" s="35">
        <v>2014</v>
      </c>
      <c r="D222" s="35">
        <v>2034611</v>
      </c>
      <c r="E222" s="35">
        <v>9.6</v>
      </c>
      <c r="F222" s="35">
        <v>70.099999999999994</v>
      </c>
      <c r="G222" s="35">
        <v>31.7</v>
      </c>
      <c r="H222" s="35">
        <v>35.299999999999997</v>
      </c>
      <c r="I222" s="49" t="s">
        <v>257</v>
      </c>
      <c r="J222" s="49">
        <f t="shared" si="37"/>
        <v>718217.68299999996</v>
      </c>
      <c r="K222" s="49">
        <f t="shared" si="38"/>
        <v>195322.65599999999</v>
      </c>
      <c r="L222" s="49">
        <f t="shared" si="39"/>
        <v>1426262.311</v>
      </c>
      <c r="M222" s="49">
        <f t="shared" si="40"/>
        <v>644971.68699999992</v>
      </c>
    </row>
    <row r="223" spans="2:13" ht="16.5" customHeight="1">
      <c r="B223" s="67" t="s">
        <v>180</v>
      </c>
      <c r="C223" s="35">
        <v>2015</v>
      </c>
      <c r="D223" s="35">
        <v>1810899</v>
      </c>
      <c r="E223" s="35">
        <v>9</v>
      </c>
      <c r="F223" s="35">
        <v>67.2</v>
      </c>
      <c r="G223" s="35">
        <v>30.5</v>
      </c>
      <c r="H223" s="35">
        <v>34</v>
      </c>
      <c r="I223" s="49" t="s">
        <v>257</v>
      </c>
      <c r="J223" s="49">
        <f t="shared" si="37"/>
        <v>615705.66</v>
      </c>
      <c r="K223" s="49">
        <f t="shared" si="38"/>
        <v>162980.91</v>
      </c>
      <c r="L223" s="49">
        <f t="shared" si="39"/>
        <v>1216924.128</v>
      </c>
      <c r="M223" s="49">
        <f t="shared" si="40"/>
        <v>552324.19499999995</v>
      </c>
    </row>
    <row r="224" spans="2:13" ht="16.5" customHeight="1">
      <c r="B224" s="67" t="s">
        <v>180</v>
      </c>
      <c r="C224" s="35">
        <v>2016</v>
      </c>
      <c r="D224" s="35">
        <v>1829464</v>
      </c>
      <c r="E224" s="35">
        <v>8.6</v>
      </c>
      <c r="F224" s="35">
        <v>64.900000000000006</v>
      </c>
      <c r="G224" s="35">
        <v>28.7</v>
      </c>
      <c r="H224" s="35">
        <v>31.7</v>
      </c>
      <c r="I224" s="49">
        <v>219924.11</v>
      </c>
      <c r="J224" s="49">
        <f t="shared" si="37"/>
        <v>579940.08799999999</v>
      </c>
      <c r="K224" s="49">
        <f t="shared" si="38"/>
        <v>157333.90399999998</v>
      </c>
      <c r="L224" s="49">
        <f t="shared" si="39"/>
        <v>1187322.1360000002</v>
      </c>
      <c r="M224" s="49">
        <f t="shared" si="40"/>
        <v>525056.16799999995</v>
      </c>
    </row>
    <row r="225" spans="2:13" ht="16.5" customHeight="1">
      <c r="B225" s="67" t="s">
        <v>180</v>
      </c>
      <c r="C225" s="35">
        <v>2017</v>
      </c>
      <c r="D225" s="35">
        <v>2046636</v>
      </c>
      <c r="E225" s="35">
        <v>9.6</v>
      </c>
      <c r="F225" s="35">
        <v>61.4</v>
      </c>
      <c r="G225" s="35">
        <v>32</v>
      </c>
      <c r="H225" s="35">
        <v>35.1</v>
      </c>
      <c r="I225" s="49" t="s">
        <v>257</v>
      </c>
      <c r="J225" s="49">
        <f t="shared" si="37"/>
        <v>718369.23600000003</v>
      </c>
      <c r="K225" s="49">
        <f t="shared" si="38"/>
        <v>196477.05599999998</v>
      </c>
      <c r="L225" s="49">
        <f t="shared" si="39"/>
        <v>1256634.504</v>
      </c>
      <c r="M225" s="49">
        <f t="shared" si="40"/>
        <v>654923.52000000002</v>
      </c>
    </row>
    <row r="226" spans="2:13" ht="16.5" customHeight="1">
      <c r="B226" s="67" t="s">
        <v>180</v>
      </c>
      <c r="C226" s="35">
        <v>2018</v>
      </c>
      <c r="D226" s="35">
        <v>2015477</v>
      </c>
      <c r="E226" s="35">
        <v>8.5</v>
      </c>
      <c r="F226" s="35">
        <v>60.6</v>
      </c>
      <c r="G226" s="35">
        <v>32</v>
      </c>
      <c r="H226" s="35">
        <v>35.1</v>
      </c>
      <c r="I226" s="49" t="s">
        <v>257</v>
      </c>
      <c r="J226" s="49">
        <f t="shared" si="37"/>
        <v>707432.42700000003</v>
      </c>
      <c r="K226" s="49">
        <f t="shared" si="38"/>
        <v>171315.54500000001</v>
      </c>
      <c r="L226" s="49">
        <f t="shared" si="39"/>
        <v>1221379.0619999999</v>
      </c>
      <c r="M226" s="49">
        <f t="shared" si="40"/>
        <v>644952.64</v>
      </c>
    </row>
    <row r="227" spans="2:13" ht="16.5" customHeight="1">
      <c r="B227" s="35" t="s">
        <v>181</v>
      </c>
      <c r="C227" s="35">
        <v>1995</v>
      </c>
      <c r="D227" s="35">
        <v>455709.6</v>
      </c>
      <c r="E227" s="35">
        <v>12.8</v>
      </c>
      <c r="F227" s="35">
        <v>121.5</v>
      </c>
      <c r="G227" s="35">
        <v>18.2</v>
      </c>
      <c r="H227" s="35">
        <v>22.7</v>
      </c>
      <c r="J227" s="49" t="str">
        <f t="shared" si="37"/>
        <v/>
      </c>
      <c r="K227" s="49">
        <f t="shared" si="38"/>
        <v>58330.828799999996</v>
      </c>
      <c r="L227" s="49">
        <f t="shared" si="39"/>
        <v>553687.16399999999</v>
      </c>
      <c r="M227" s="49">
        <f t="shared" si="40"/>
        <v>82939.147199999992</v>
      </c>
    </row>
    <row r="228" spans="2:13" ht="16.5" customHeight="1">
      <c r="B228" s="35" t="s">
        <v>181</v>
      </c>
      <c r="C228" s="35">
        <v>1996</v>
      </c>
      <c r="D228" s="35">
        <v>442416.2</v>
      </c>
      <c r="E228" s="35">
        <v>12.6</v>
      </c>
      <c r="F228" s="35">
        <v>119.5</v>
      </c>
      <c r="G228" s="35">
        <v>17.899999999999999</v>
      </c>
      <c r="H228" s="35">
        <v>22</v>
      </c>
      <c r="I228" s="49" t="s">
        <v>257</v>
      </c>
      <c r="J228" s="49">
        <f t="shared" si="37"/>
        <v>97331.563999999998</v>
      </c>
      <c r="K228" s="49">
        <f t="shared" si="38"/>
        <v>55744.441200000001</v>
      </c>
      <c r="L228" s="49">
        <f t="shared" si="39"/>
        <v>528687.35899999994</v>
      </c>
      <c r="M228" s="49">
        <f t="shared" si="40"/>
        <v>79192.499799999991</v>
      </c>
    </row>
    <row r="229" spans="2:13" ht="16.5" customHeight="1">
      <c r="B229" s="35" t="s">
        <v>181</v>
      </c>
      <c r="C229" s="35">
        <v>1997</v>
      </c>
      <c r="D229" s="35">
        <v>411301.2</v>
      </c>
      <c r="E229" s="35">
        <v>12</v>
      </c>
      <c r="F229" s="35">
        <v>113.9</v>
      </c>
      <c r="G229" s="35">
        <v>17.2</v>
      </c>
      <c r="H229" s="35">
        <v>20.100000000000001</v>
      </c>
      <c r="I229" s="49" t="s">
        <v>257</v>
      </c>
      <c r="J229" s="49">
        <f t="shared" si="37"/>
        <v>82671.541200000007</v>
      </c>
      <c r="K229" s="49">
        <f t="shared" si="38"/>
        <v>49356.144</v>
      </c>
      <c r="L229" s="49">
        <f t="shared" si="39"/>
        <v>468472.06680000009</v>
      </c>
      <c r="M229" s="49">
        <f t="shared" si="40"/>
        <v>70743.806400000001</v>
      </c>
    </row>
    <row r="230" spans="2:13" ht="16.5" customHeight="1">
      <c r="B230" s="35" t="s">
        <v>181</v>
      </c>
      <c r="C230" s="35">
        <v>1998</v>
      </c>
      <c r="D230" s="35">
        <v>463627.9</v>
      </c>
      <c r="E230" s="35">
        <v>12.1</v>
      </c>
      <c r="F230" s="35">
        <v>111.9</v>
      </c>
      <c r="G230" s="35">
        <v>16.5</v>
      </c>
      <c r="H230" s="35">
        <v>19</v>
      </c>
      <c r="I230" s="49" t="s">
        <v>257</v>
      </c>
      <c r="J230" s="49">
        <f t="shared" si="37"/>
        <v>88089.300999999992</v>
      </c>
      <c r="K230" s="49">
        <f t="shared" si="38"/>
        <v>56098.975899999998</v>
      </c>
      <c r="L230" s="49">
        <f t="shared" si="39"/>
        <v>518799.62010000006</v>
      </c>
      <c r="M230" s="49">
        <f t="shared" si="40"/>
        <v>76498.603500000012</v>
      </c>
    </row>
    <row r="231" spans="2:13" ht="16.5" customHeight="1">
      <c r="B231" s="35" t="s">
        <v>181</v>
      </c>
      <c r="C231" s="35">
        <v>1999</v>
      </c>
      <c r="D231" s="35">
        <v>435088.9</v>
      </c>
      <c r="E231" s="35">
        <v>12.9</v>
      </c>
      <c r="F231" s="35">
        <v>115.2</v>
      </c>
      <c r="G231" s="35">
        <v>16</v>
      </c>
      <c r="H231" s="35">
        <v>17.600000000000001</v>
      </c>
      <c r="I231" s="49" t="s">
        <v>257</v>
      </c>
      <c r="J231" s="49">
        <f t="shared" si="37"/>
        <v>76575.646400000012</v>
      </c>
      <c r="K231" s="49">
        <f t="shared" si="38"/>
        <v>56126.468100000006</v>
      </c>
      <c r="L231" s="49">
        <f t="shared" si="39"/>
        <v>501222.41279999999</v>
      </c>
      <c r="M231" s="49">
        <f t="shared" si="40"/>
        <v>69614.224000000002</v>
      </c>
    </row>
    <row r="232" spans="2:13" ht="16.5" customHeight="1">
      <c r="B232" s="35" t="s">
        <v>181</v>
      </c>
      <c r="C232" s="35">
        <v>2000</v>
      </c>
      <c r="D232" s="35">
        <v>392323.5</v>
      </c>
      <c r="E232" s="35">
        <v>17.100000000000001</v>
      </c>
      <c r="F232" s="35">
        <v>113.8</v>
      </c>
      <c r="G232" s="35">
        <v>15.6</v>
      </c>
      <c r="H232" s="35">
        <v>16.3</v>
      </c>
      <c r="I232" s="49" t="s">
        <v>257</v>
      </c>
      <c r="J232" s="49">
        <f t="shared" si="37"/>
        <v>63948.730499999998</v>
      </c>
      <c r="K232" s="49">
        <f t="shared" si="38"/>
        <v>67087.318500000008</v>
      </c>
      <c r="L232" s="49">
        <f t="shared" si="39"/>
        <v>446464.14299999998</v>
      </c>
      <c r="M232" s="49">
        <f t="shared" si="40"/>
        <v>61202.465999999993</v>
      </c>
    </row>
    <row r="233" spans="2:13" ht="16.5" customHeight="1">
      <c r="B233" s="35" t="s">
        <v>181</v>
      </c>
      <c r="C233" s="35">
        <v>2001</v>
      </c>
      <c r="D233" s="35">
        <v>431749.9</v>
      </c>
      <c r="E233" s="35">
        <v>17.5</v>
      </c>
      <c r="F233" s="35">
        <v>109.5</v>
      </c>
      <c r="G233" s="35">
        <v>14.6</v>
      </c>
      <c r="H233" s="35">
        <v>18.100000000000001</v>
      </c>
      <c r="I233" s="49" t="s">
        <v>257</v>
      </c>
      <c r="J233" s="49">
        <f t="shared" si="37"/>
        <v>78146.731900000013</v>
      </c>
      <c r="K233" s="49">
        <f t="shared" si="38"/>
        <v>75556.232499999998</v>
      </c>
      <c r="L233" s="49">
        <f t="shared" si="39"/>
        <v>472766.14050000004</v>
      </c>
      <c r="M233" s="49">
        <f t="shared" si="40"/>
        <v>63035.485399999998</v>
      </c>
    </row>
    <row r="234" spans="2:13" ht="16.5" customHeight="1">
      <c r="B234" s="35" t="s">
        <v>181</v>
      </c>
      <c r="C234" s="35">
        <v>2002</v>
      </c>
      <c r="D234" s="35">
        <v>500741.7</v>
      </c>
      <c r="E234" s="35">
        <v>16.899999999999999</v>
      </c>
      <c r="F234" s="35">
        <v>105.6</v>
      </c>
      <c r="G234" s="35">
        <v>13.1</v>
      </c>
      <c r="H234" s="35">
        <v>15</v>
      </c>
      <c r="I234" s="49" t="s">
        <v>257</v>
      </c>
      <c r="J234" s="49">
        <f t="shared" si="37"/>
        <v>75111.255000000005</v>
      </c>
      <c r="K234" s="49">
        <f t="shared" si="38"/>
        <v>84625.347299999979</v>
      </c>
      <c r="L234" s="49">
        <f t="shared" si="39"/>
        <v>528783.2352</v>
      </c>
      <c r="M234" s="49">
        <f t="shared" si="40"/>
        <v>65597.162700000001</v>
      </c>
    </row>
    <row r="235" spans="2:13" ht="16.5" customHeight="1">
      <c r="B235" s="35" t="s">
        <v>181</v>
      </c>
      <c r="C235" s="35">
        <v>2003</v>
      </c>
      <c r="D235" s="35">
        <v>609601.4</v>
      </c>
      <c r="E235" s="35">
        <v>16</v>
      </c>
      <c r="F235" s="35">
        <v>114.7</v>
      </c>
      <c r="G235" s="35">
        <v>12.8</v>
      </c>
      <c r="H235" s="35">
        <v>14.6</v>
      </c>
      <c r="I235" s="49" t="s">
        <v>257</v>
      </c>
      <c r="J235" s="49">
        <f t="shared" si="37"/>
        <v>89001.804399999994</v>
      </c>
      <c r="K235" s="49">
        <f t="shared" si="38"/>
        <v>97536.224000000002</v>
      </c>
      <c r="L235" s="49">
        <f t="shared" si="39"/>
        <v>699212.80579999997</v>
      </c>
      <c r="M235" s="49">
        <f t="shared" si="40"/>
        <v>78028.979200000002</v>
      </c>
    </row>
    <row r="236" spans="2:13" ht="16.5" customHeight="1">
      <c r="B236" s="35" t="s">
        <v>181</v>
      </c>
      <c r="C236" s="35">
        <v>2004</v>
      </c>
      <c r="D236" s="35">
        <v>685765.6</v>
      </c>
      <c r="E236" s="35">
        <v>14.4</v>
      </c>
      <c r="F236" s="35">
        <v>112.9</v>
      </c>
      <c r="G236" s="35">
        <v>13.7</v>
      </c>
      <c r="H236" s="35">
        <v>15.9</v>
      </c>
      <c r="I236" s="49" t="s">
        <v>257</v>
      </c>
      <c r="J236" s="49">
        <f t="shared" si="37"/>
        <v>109036.73039999999</v>
      </c>
      <c r="K236" s="49">
        <f t="shared" si="38"/>
        <v>98750.246400000004</v>
      </c>
      <c r="L236" s="49">
        <f t="shared" si="39"/>
        <v>774229.36239999998</v>
      </c>
      <c r="M236" s="49">
        <f t="shared" si="40"/>
        <v>93949.887199999983</v>
      </c>
    </row>
    <row r="237" spans="2:13" ht="16.5" customHeight="1">
      <c r="B237" s="35" t="s">
        <v>181</v>
      </c>
      <c r="C237" s="35">
        <v>2005</v>
      </c>
      <c r="D237" s="35">
        <v>654257.6</v>
      </c>
      <c r="E237" s="35">
        <v>14.5</v>
      </c>
      <c r="F237" s="35">
        <v>114.1</v>
      </c>
      <c r="G237" s="35">
        <v>14.6</v>
      </c>
      <c r="H237" s="35">
        <v>16.7</v>
      </c>
      <c r="I237" s="49" t="s">
        <v>257</v>
      </c>
      <c r="J237" s="49">
        <f t="shared" si="37"/>
        <v>109261.0192</v>
      </c>
      <c r="K237" s="49">
        <f t="shared" si="38"/>
        <v>94867.351999999999</v>
      </c>
      <c r="L237" s="49">
        <f t="shared" si="39"/>
        <v>746507.9216</v>
      </c>
      <c r="M237" s="49">
        <f t="shared" si="40"/>
        <v>95521.609599999996</v>
      </c>
    </row>
    <row r="238" spans="2:13" ht="16.5" customHeight="1">
      <c r="B238" s="35" t="s">
        <v>181</v>
      </c>
      <c r="C238" s="35">
        <v>2006</v>
      </c>
      <c r="D238" s="35">
        <v>753136</v>
      </c>
      <c r="E238" s="35">
        <v>13.8</v>
      </c>
      <c r="F238" s="35">
        <v>109.3</v>
      </c>
      <c r="G238" s="35">
        <v>15.2</v>
      </c>
      <c r="H238" s="35">
        <v>17.2</v>
      </c>
      <c r="I238" s="49" t="s">
        <v>257</v>
      </c>
      <c r="J238" s="49">
        <f t="shared" si="37"/>
        <v>129539.39199999999</v>
      </c>
      <c r="K238" s="49">
        <f t="shared" si="38"/>
        <v>103932.76800000001</v>
      </c>
      <c r="L238" s="49">
        <f t="shared" si="39"/>
        <v>823177.64799999993</v>
      </c>
      <c r="M238" s="49">
        <f t="shared" si="40"/>
        <v>114476.67199999999</v>
      </c>
    </row>
    <row r="239" spans="2:13" ht="16.5" customHeight="1">
      <c r="B239" s="35" t="s">
        <v>181</v>
      </c>
      <c r="C239" s="35">
        <v>2007</v>
      </c>
      <c r="D239" s="35">
        <v>896822.1</v>
      </c>
      <c r="E239" s="35">
        <v>12.6</v>
      </c>
      <c r="F239" s="35">
        <v>109.8</v>
      </c>
      <c r="G239" s="35">
        <v>13.6</v>
      </c>
      <c r="H239" s="35">
        <v>15.7</v>
      </c>
      <c r="I239" s="49" t="s">
        <v>257</v>
      </c>
      <c r="J239" s="49">
        <f t="shared" si="37"/>
        <v>140801.06969999999</v>
      </c>
      <c r="K239" s="49">
        <f t="shared" si="38"/>
        <v>112999.58459999999</v>
      </c>
      <c r="L239" s="49">
        <f t="shared" si="39"/>
        <v>984710.66579999996</v>
      </c>
      <c r="M239" s="49">
        <f t="shared" si="40"/>
        <v>121967.80559999999</v>
      </c>
    </row>
    <row r="240" spans="2:13" ht="16.5" customHeight="1">
      <c r="B240" s="35" t="s">
        <v>181</v>
      </c>
      <c r="C240" s="35">
        <v>2008</v>
      </c>
      <c r="D240" s="35">
        <v>851521.6</v>
      </c>
      <c r="E240" s="35">
        <v>12.5</v>
      </c>
      <c r="F240" s="35">
        <v>111.9</v>
      </c>
      <c r="G240" s="35">
        <v>13.3</v>
      </c>
      <c r="H240" s="35">
        <v>15.6</v>
      </c>
      <c r="I240" s="49" t="s">
        <v>257</v>
      </c>
      <c r="J240" s="49">
        <f t="shared" si="37"/>
        <v>132837.36959999998</v>
      </c>
      <c r="K240" s="49">
        <f t="shared" si="38"/>
        <v>106440.2</v>
      </c>
      <c r="L240" s="49">
        <f t="shared" si="39"/>
        <v>952852.67040000006</v>
      </c>
      <c r="M240" s="49">
        <f t="shared" si="40"/>
        <v>113252.37280000001</v>
      </c>
    </row>
    <row r="241" spans="2:13" ht="16.5" customHeight="1">
      <c r="B241" s="35" t="s">
        <v>181</v>
      </c>
      <c r="C241" s="35">
        <v>2009</v>
      </c>
      <c r="D241" s="35">
        <v>923240.1</v>
      </c>
      <c r="E241" s="35">
        <v>11.2</v>
      </c>
      <c r="F241" s="35">
        <v>121.7</v>
      </c>
      <c r="G241" s="35">
        <v>13.2</v>
      </c>
      <c r="H241" s="35">
        <v>15.4</v>
      </c>
      <c r="I241" s="49" t="s">
        <v>257</v>
      </c>
      <c r="J241" s="49">
        <f t="shared" si="37"/>
        <v>142178.9754</v>
      </c>
      <c r="K241" s="49">
        <f t="shared" si="38"/>
        <v>103402.8912</v>
      </c>
      <c r="L241" s="49">
        <f t="shared" si="39"/>
        <v>1123583.2017000001</v>
      </c>
      <c r="M241" s="49">
        <f t="shared" si="40"/>
        <v>121867.69319999998</v>
      </c>
    </row>
    <row r="242" spans="2:13" ht="16.5" customHeight="1">
      <c r="B242" s="35" t="s">
        <v>181</v>
      </c>
      <c r="C242" s="35">
        <v>2010</v>
      </c>
      <c r="D242" s="35">
        <v>867155.1</v>
      </c>
      <c r="E242" s="35">
        <v>10.9</v>
      </c>
      <c r="F242" s="35">
        <v>134.6</v>
      </c>
      <c r="G242" s="35">
        <v>13.1</v>
      </c>
      <c r="H242" s="35">
        <v>15.5</v>
      </c>
      <c r="I242" s="49" t="s">
        <v>257</v>
      </c>
      <c r="J242" s="49">
        <f t="shared" si="37"/>
        <v>134409.0405</v>
      </c>
      <c r="K242" s="49">
        <f t="shared" si="38"/>
        <v>94519.905899999998</v>
      </c>
      <c r="L242" s="49">
        <f t="shared" si="39"/>
        <v>1167190.7645999999</v>
      </c>
      <c r="M242" s="49">
        <f t="shared" si="40"/>
        <v>113597.31809999999</v>
      </c>
    </row>
    <row r="243" spans="2:13" ht="16.5" customHeight="1">
      <c r="B243" s="35" t="s">
        <v>181</v>
      </c>
      <c r="C243" s="35">
        <v>2011</v>
      </c>
      <c r="D243" s="35">
        <v>875948.4</v>
      </c>
      <c r="E243" s="35">
        <v>10.6</v>
      </c>
      <c r="F243" s="35">
        <v>147.1</v>
      </c>
      <c r="G243" s="35">
        <v>13.1</v>
      </c>
      <c r="H243" s="35">
        <v>15.6</v>
      </c>
      <c r="I243" s="49" t="s">
        <v>257</v>
      </c>
      <c r="J243" s="49">
        <f t="shared" si="37"/>
        <v>136647.9504</v>
      </c>
      <c r="K243" s="49">
        <f t="shared" si="38"/>
        <v>92850.530399999989</v>
      </c>
      <c r="L243" s="49">
        <f t="shared" si="39"/>
        <v>1288520.0963999999</v>
      </c>
      <c r="M243" s="49">
        <f t="shared" si="40"/>
        <v>114749.2404</v>
      </c>
    </row>
    <row r="244" spans="2:13" ht="16.5" customHeight="1">
      <c r="B244" s="35" t="s">
        <v>181</v>
      </c>
      <c r="C244" s="35">
        <v>2012</v>
      </c>
      <c r="D244" s="35">
        <v>846184.8</v>
      </c>
      <c r="E244" s="35">
        <v>12.1</v>
      </c>
      <c r="F244" s="35">
        <v>150.80000000000001</v>
      </c>
      <c r="G244" s="35">
        <v>13.6</v>
      </c>
      <c r="H244" s="35">
        <v>16.3</v>
      </c>
      <c r="I244" s="49" t="s">
        <v>257</v>
      </c>
      <c r="J244" s="49">
        <f t="shared" si="37"/>
        <v>137928.12240000002</v>
      </c>
      <c r="K244" s="49">
        <f t="shared" si="38"/>
        <v>102388.36079999999</v>
      </c>
      <c r="L244" s="49">
        <f t="shared" si="39"/>
        <v>1276046.6784000001</v>
      </c>
      <c r="M244" s="49">
        <f t="shared" si="40"/>
        <v>115081.13280000001</v>
      </c>
    </row>
    <row r="245" spans="2:13" ht="16.5" customHeight="1">
      <c r="B245" s="35" t="s">
        <v>181</v>
      </c>
      <c r="C245" s="35">
        <v>2013</v>
      </c>
      <c r="D245" s="35">
        <v>898797.7</v>
      </c>
      <c r="E245" s="35">
        <v>11.7</v>
      </c>
      <c r="F245" s="35">
        <v>154</v>
      </c>
      <c r="G245" s="35">
        <v>14</v>
      </c>
      <c r="H245" s="35">
        <v>16.8</v>
      </c>
      <c r="I245" s="49" t="s">
        <v>257</v>
      </c>
      <c r="J245" s="49">
        <f t="shared" si="37"/>
        <v>150998.01360000001</v>
      </c>
      <c r="K245" s="49">
        <f t="shared" si="38"/>
        <v>105159.33089999999</v>
      </c>
      <c r="L245" s="49">
        <f t="shared" si="39"/>
        <v>1384148.4579999999</v>
      </c>
      <c r="M245" s="49">
        <f t="shared" si="40"/>
        <v>125831.67799999999</v>
      </c>
    </row>
    <row r="246" spans="2:13" ht="16.5" customHeight="1">
      <c r="B246" s="35" t="s">
        <v>181</v>
      </c>
      <c r="C246" s="35">
        <v>2014</v>
      </c>
      <c r="D246" s="35">
        <v>839207.3</v>
      </c>
      <c r="E246" s="35">
        <v>11.3</v>
      </c>
      <c r="F246" s="35">
        <v>163</v>
      </c>
      <c r="G246" s="35">
        <v>14.3</v>
      </c>
      <c r="H246" s="35">
        <v>17.2</v>
      </c>
      <c r="I246" s="49" t="s">
        <v>257</v>
      </c>
      <c r="J246" s="49">
        <f t="shared" si="37"/>
        <v>144343.6556</v>
      </c>
      <c r="K246" s="49">
        <f t="shared" si="38"/>
        <v>94830.424899999998</v>
      </c>
      <c r="L246" s="49">
        <f t="shared" si="39"/>
        <v>1367907.899</v>
      </c>
      <c r="M246" s="49">
        <f t="shared" si="40"/>
        <v>120006.64390000001</v>
      </c>
    </row>
    <row r="247" spans="2:13" ht="16.5" customHeight="1">
      <c r="B247" s="35" t="s">
        <v>181</v>
      </c>
      <c r="C247" s="35">
        <v>2015</v>
      </c>
      <c r="D247" s="35">
        <v>755495.7</v>
      </c>
      <c r="E247" s="35">
        <v>11.8</v>
      </c>
      <c r="F247" s="35">
        <v>162.6</v>
      </c>
      <c r="G247" s="35">
        <v>14.4</v>
      </c>
      <c r="H247" s="35">
        <v>16.899999999999999</v>
      </c>
      <c r="I247" s="49" t="s">
        <v>257</v>
      </c>
      <c r="J247" s="49">
        <f t="shared" si="37"/>
        <v>127678.77329999999</v>
      </c>
      <c r="K247" s="49">
        <f t="shared" si="38"/>
        <v>89148.492599999998</v>
      </c>
      <c r="L247" s="49">
        <f t="shared" si="39"/>
        <v>1228436.0082</v>
      </c>
      <c r="M247" s="49">
        <f t="shared" si="40"/>
        <v>108791.3808</v>
      </c>
    </row>
    <row r="248" spans="2:13" ht="16.5" customHeight="1">
      <c r="B248" s="35" t="s">
        <v>181</v>
      </c>
      <c r="C248" s="35">
        <v>2016</v>
      </c>
      <c r="D248" s="35">
        <v>763828.8</v>
      </c>
      <c r="E248" s="35">
        <v>15.3</v>
      </c>
      <c r="F248" s="35">
        <v>160.6</v>
      </c>
      <c r="G248" s="35">
        <v>15.5</v>
      </c>
      <c r="H248" s="35">
        <v>17.8</v>
      </c>
      <c r="I248" s="49">
        <v>87327.922000000006</v>
      </c>
      <c r="J248" s="49">
        <f t="shared" si="37"/>
        <v>135961.5264</v>
      </c>
      <c r="K248" s="49">
        <f t="shared" si="38"/>
        <v>116865.8064</v>
      </c>
      <c r="L248" s="49">
        <f t="shared" si="39"/>
        <v>1226709.0527999999</v>
      </c>
      <c r="M248" s="49">
        <f t="shared" si="40"/>
        <v>118393.46400000001</v>
      </c>
    </row>
    <row r="249" spans="2:13" ht="16.5" customHeight="1">
      <c r="B249" s="35" t="s">
        <v>181</v>
      </c>
      <c r="C249" s="35">
        <v>2017</v>
      </c>
      <c r="D249" s="35">
        <v>869768.6</v>
      </c>
      <c r="E249" s="35">
        <v>14.2</v>
      </c>
      <c r="F249" s="35">
        <v>154.30000000000001</v>
      </c>
      <c r="G249" s="35">
        <v>15.5</v>
      </c>
      <c r="H249" s="35">
        <v>17.7</v>
      </c>
      <c r="I249" s="49" t="s">
        <v>257</v>
      </c>
      <c r="J249" s="49">
        <f t="shared" si="37"/>
        <v>153949.0422</v>
      </c>
      <c r="K249" s="49">
        <f t="shared" si="38"/>
        <v>123507.1412</v>
      </c>
      <c r="L249" s="49">
        <f t="shared" si="39"/>
        <v>1342052.9498000001</v>
      </c>
      <c r="M249" s="49">
        <f t="shared" si="40"/>
        <v>134814.133</v>
      </c>
    </row>
    <row r="250" spans="2:13" ht="16.5" customHeight="1">
      <c r="B250" s="35" t="s">
        <v>181</v>
      </c>
      <c r="C250" s="35">
        <v>2018</v>
      </c>
      <c r="D250" s="35">
        <v>883838.6</v>
      </c>
      <c r="E250" s="35">
        <v>14.3</v>
      </c>
      <c r="F250" s="35">
        <v>151.19999999999999</v>
      </c>
      <c r="G250" s="35">
        <v>15.4</v>
      </c>
      <c r="H250" s="35">
        <v>17.600000000000001</v>
      </c>
      <c r="I250" s="49" t="s">
        <v>257</v>
      </c>
      <c r="J250" s="49">
        <f t="shared" si="37"/>
        <v>155555.59360000002</v>
      </c>
      <c r="K250" s="49">
        <f t="shared" si="38"/>
        <v>126388.9198</v>
      </c>
      <c r="L250" s="49">
        <f t="shared" si="39"/>
        <v>1336363.9631999999</v>
      </c>
      <c r="M250" s="49">
        <f t="shared" si="40"/>
        <v>136111.14439999999</v>
      </c>
    </row>
    <row r="251" spans="2:13" ht="16.5" customHeight="1">
      <c r="B251" s="67" t="s">
        <v>182</v>
      </c>
      <c r="C251" s="35">
        <v>1995</v>
      </c>
      <c r="D251" s="35">
        <v>153511.20000000001</v>
      </c>
      <c r="E251" s="35">
        <v>9.1999999999999993</v>
      </c>
      <c r="F251" s="35">
        <v>77.599999999999994</v>
      </c>
      <c r="G251" s="35">
        <v>0</v>
      </c>
      <c r="H251" s="35">
        <v>0</v>
      </c>
      <c r="J251" s="49" t="str">
        <f t="shared" si="37"/>
        <v/>
      </c>
      <c r="K251" s="49">
        <f t="shared" si="38"/>
        <v>14123.0304</v>
      </c>
      <c r="L251" s="49">
        <f t="shared" si="39"/>
        <v>119124.69119999999</v>
      </c>
      <c r="M251" s="49">
        <f t="shared" si="40"/>
        <v>0</v>
      </c>
    </row>
    <row r="252" spans="2:13" ht="16.5" customHeight="1">
      <c r="B252" s="67" t="s">
        <v>182</v>
      </c>
      <c r="C252" s="35">
        <v>1996</v>
      </c>
      <c r="D252" s="35">
        <v>163447.29999999999</v>
      </c>
      <c r="E252" s="35">
        <v>9.1999999999999993</v>
      </c>
      <c r="F252" s="35">
        <v>76.400000000000006</v>
      </c>
      <c r="G252" s="35">
        <v>0</v>
      </c>
      <c r="H252" s="35">
        <v>0.1</v>
      </c>
      <c r="I252" s="49" t="s">
        <v>257</v>
      </c>
      <c r="J252" s="49">
        <f t="shared" si="37"/>
        <v>163.44729999999998</v>
      </c>
      <c r="K252" s="49">
        <f t="shared" si="38"/>
        <v>15037.151599999997</v>
      </c>
      <c r="L252" s="49">
        <f t="shared" si="39"/>
        <v>124873.7372</v>
      </c>
      <c r="M252" s="49">
        <f t="shared" si="40"/>
        <v>0</v>
      </c>
    </row>
    <row r="253" spans="2:13" ht="16.5" customHeight="1">
      <c r="B253" s="67" t="s">
        <v>182</v>
      </c>
      <c r="C253" s="35">
        <v>1997</v>
      </c>
      <c r="D253" s="35">
        <v>159942.5</v>
      </c>
      <c r="E253" s="35">
        <v>10.1</v>
      </c>
      <c r="F253" s="35">
        <v>86.7</v>
      </c>
      <c r="G253" s="35">
        <v>0</v>
      </c>
      <c r="H253" s="35">
        <v>0.1</v>
      </c>
      <c r="I253" s="49" t="s">
        <v>257</v>
      </c>
      <c r="J253" s="49">
        <f t="shared" si="37"/>
        <v>159.9425</v>
      </c>
      <c r="K253" s="49">
        <f t="shared" si="38"/>
        <v>16154.192499999999</v>
      </c>
      <c r="L253" s="49">
        <f t="shared" si="39"/>
        <v>138670.14749999999</v>
      </c>
      <c r="M253" s="49">
        <f t="shared" si="40"/>
        <v>0</v>
      </c>
    </row>
    <row r="254" spans="2:13" ht="16.5" customHeight="1">
      <c r="B254" s="67" t="s">
        <v>182</v>
      </c>
      <c r="C254" s="35">
        <v>1998</v>
      </c>
      <c r="D254" s="35">
        <v>155129.20000000001</v>
      </c>
      <c r="E254" s="35">
        <v>11.5</v>
      </c>
      <c r="F254" s="35">
        <v>97.5</v>
      </c>
      <c r="G254" s="35">
        <v>0</v>
      </c>
      <c r="H254" s="35">
        <v>0.1</v>
      </c>
      <c r="I254" s="49" t="s">
        <v>257</v>
      </c>
      <c r="J254" s="49">
        <f t="shared" si="37"/>
        <v>155.12920000000003</v>
      </c>
      <c r="K254" s="49">
        <f t="shared" si="38"/>
        <v>17839.858</v>
      </c>
      <c r="L254" s="49">
        <f t="shared" si="39"/>
        <v>151250.97000000003</v>
      </c>
      <c r="M254" s="49">
        <f t="shared" si="40"/>
        <v>0</v>
      </c>
    </row>
    <row r="255" spans="2:13" ht="16.5" customHeight="1">
      <c r="B255" s="67" t="s">
        <v>182</v>
      </c>
      <c r="C255" s="35">
        <v>1999</v>
      </c>
      <c r="D255" s="35">
        <v>160168.20000000001</v>
      </c>
      <c r="E255" s="35">
        <v>13.2</v>
      </c>
      <c r="F255" s="35">
        <v>95</v>
      </c>
      <c r="G255" s="35">
        <v>0</v>
      </c>
      <c r="H255" s="35">
        <v>0.1</v>
      </c>
      <c r="I255" s="49" t="s">
        <v>257</v>
      </c>
      <c r="J255" s="49">
        <f t="shared" si="37"/>
        <v>160.16820000000001</v>
      </c>
      <c r="K255" s="49">
        <f t="shared" si="38"/>
        <v>21142.202400000002</v>
      </c>
      <c r="L255" s="49">
        <f t="shared" si="39"/>
        <v>152159.79</v>
      </c>
      <c r="M255" s="49">
        <f t="shared" si="40"/>
        <v>0</v>
      </c>
    </row>
    <row r="256" spans="2:13" ht="16.5" customHeight="1">
      <c r="B256" s="67" t="s">
        <v>182</v>
      </c>
      <c r="C256" s="35">
        <v>2000</v>
      </c>
      <c r="D256" s="35">
        <v>162828.70000000001</v>
      </c>
      <c r="E256" s="35">
        <v>15.2</v>
      </c>
      <c r="F256" s="35">
        <v>88.8</v>
      </c>
      <c r="G256" s="35">
        <v>0</v>
      </c>
      <c r="H256" s="35">
        <v>0.1</v>
      </c>
      <c r="I256" s="49" t="s">
        <v>257</v>
      </c>
      <c r="J256" s="49">
        <f t="shared" si="37"/>
        <v>162.82870000000003</v>
      </c>
      <c r="K256" s="49">
        <f t="shared" si="38"/>
        <v>24749.962400000004</v>
      </c>
      <c r="L256" s="49">
        <f t="shared" si="39"/>
        <v>144591.88560000001</v>
      </c>
      <c r="M256" s="49">
        <f t="shared" si="40"/>
        <v>0</v>
      </c>
    </row>
    <row r="257" spans="2:13" ht="16.5" customHeight="1">
      <c r="B257" s="67" t="s">
        <v>182</v>
      </c>
      <c r="C257" s="35">
        <v>2001</v>
      </c>
      <c r="D257" s="35">
        <v>176282</v>
      </c>
      <c r="E257" s="35">
        <v>13.8</v>
      </c>
      <c r="F257" s="35">
        <v>94</v>
      </c>
      <c r="G257" s="35">
        <v>0</v>
      </c>
      <c r="H257" s="35">
        <v>0.1</v>
      </c>
      <c r="I257" s="49" t="s">
        <v>257</v>
      </c>
      <c r="J257" s="49">
        <f t="shared" si="37"/>
        <v>176.28200000000001</v>
      </c>
      <c r="K257" s="49">
        <f t="shared" si="38"/>
        <v>24326.916000000001</v>
      </c>
      <c r="L257" s="49">
        <f t="shared" si="39"/>
        <v>165705.07999999999</v>
      </c>
      <c r="M257" s="49">
        <f t="shared" si="40"/>
        <v>0</v>
      </c>
    </row>
    <row r="258" spans="2:13" ht="16.5" customHeight="1">
      <c r="B258" s="67" t="s">
        <v>182</v>
      </c>
      <c r="C258" s="35">
        <v>2002</v>
      </c>
      <c r="D258" s="35">
        <v>212868.2</v>
      </c>
      <c r="E258" s="35">
        <v>14.4</v>
      </c>
      <c r="F258" s="35">
        <v>97.2</v>
      </c>
      <c r="G258" s="35">
        <v>0</v>
      </c>
      <c r="H258" s="35">
        <v>0.1</v>
      </c>
      <c r="I258" s="49" t="s">
        <v>257</v>
      </c>
      <c r="J258" s="49">
        <f t="shared" si="37"/>
        <v>212.86820000000003</v>
      </c>
      <c r="K258" s="49">
        <f t="shared" si="38"/>
        <v>30653.020800000002</v>
      </c>
      <c r="L258" s="49">
        <f t="shared" si="39"/>
        <v>206907.89040000003</v>
      </c>
      <c r="M258" s="49">
        <f t="shared" si="40"/>
        <v>0</v>
      </c>
    </row>
    <row r="259" spans="2:13" ht="16.5" customHeight="1">
      <c r="B259" s="67" t="s">
        <v>182</v>
      </c>
      <c r="C259" s="35">
        <v>2003</v>
      </c>
      <c r="D259" s="35">
        <v>233900</v>
      </c>
      <c r="E259" s="35">
        <v>13.9</v>
      </c>
      <c r="F259" s="35">
        <v>96.1</v>
      </c>
      <c r="G259" s="35">
        <v>0</v>
      </c>
      <c r="H259" s="35">
        <v>0.1</v>
      </c>
      <c r="I259" s="49" t="s">
        <v>257</v>
      </c>
      <c r="J259" s="49">
        <f t="shared" si="37"/>
        <v>233.9</v>
      </c>
      <c r="K259" s="49">
        <f t="shared" si="38"/>
        <v>32512.1</v>
      </c>
      <c r="L259" s="49">
        <f t="shared" si="39"/>
        <v>224777.9</v>
      </c>
      <c r="M259" s="49">
        <f t="shared" si="40"/>
        <v>0</v>
      </c>
    </row>
    <row r="260" spans="2:13" ht="16.5" customHeight="1">
      <c r="B260" s="67" t="s">
        <v>182</v>
      </c>
      <c r="C260" s="35">
        <v>2004</v>
      </c>
      <c r="D260" s="35">
        <v>281626.5</v>
      </c>
      <c r="E260" s="35">
        <v>12</v>
      </c>
      <c r="F260" s="35">
        <v>102.3</v>
      </c>
      <c r="G260" s="35">
        <v>1</v>
      </c>
      <c r="H260" s="35">
        <v>5.6</v>
      </c>
      <c r="I260" s="49" t="s">
        <v>257</v>
      </c>
      <c r="J260" s="49">
        <f t="shared" si="37"/>
        <v>15771.083999999999</v>
      </c>
      <c r="K260" s="49">
        <f t="shared" si="38"/>
        <v>33795.18</v>
      </c>
      <c r="L260" s="49">
        <f t="shared" si="39"/>
        <v>288103.90950000001</v>
      </c>
      <c r="M260" s="49">
        <f t="shared" si="40"/>
        <v>2816.2649999999999</v>
      </c>
    </row>
    <row r="261" spans="2:13" ht="16.5" customHeight="1">
      <c r="B261" s="67" t="s">
        <v>182</v>
      </c>
      <c r="C261" s="35">
        <v>2005</v>
      </c>
      <c r="D261" s="35">
        <v>299960.3</v>
      </c>
      <c r="E261" s="35">
        <v>11.7</v>
      </c>
      <c r="F261" s="35">
        <v>101</v>
      </c>
      <c r="G261" s="35">
        <v>0.8</v>
      </c>
      <c r="H261" s="35">
        <v>8</v>
      </c>
      <c r="I261" s="49" t="s">
        <v>257</v>
      </c>
      <c r="J261" s="49">
        <f t="shared" si="37"/>
        <v>23996.824000000001</v>
      </c>
      <c r="K261" s="49">
        <f t="shared" si="38"/>
        <v>35095.355100000001</v>
      </c>
      <c r="L261" s="49">
        <f t="shared" si="39"/>
        <v>302959.90299999999</v>
      </c>
      <c r="M261" s="49">
        <f t="shared" si="40"/>
        <v>2399.6823999999997</v>
      </c>
    </row>
    <row r="262" spans="2:13" ht="16.5" customHeight="1">
      <c r="B262" s="67" t="s">
        <v>182</v>
      </c>
      <c r="C262" s="35">
        <v>2006</v>
      </c>
      <c r="D262" s="35">
        <v>345205.9</v>
      </c>
      <c r="E262" s="35">
        <v>11.5</v>
      </c>
      <c r="F262" s="35">
        <v>101.5</v>
      </c>
      <c r="G262" s="35">
        <v>1.2</v>
      </c>
      <c r="H262" s="35">
        <v>7</v>
      </c>
      <c r="I262" s="49" t="s">
        <v>257</v>
      </c>
      <c r="J262" s="49">
        <f t="shared" si="37"/>
        <v>24164.413000000004</v>
      </c>
      <c r="K262" s="49">
        <f t="shared" si="38"/>
        <v>39698.678500000002</v>
      </c>
      <c r="L262" s="49">
        <f t="shared" si="39"/>
        <v>350383.98850000004</v>
      </c>
      <c r="M262" s="49">
        <f t="shared" si="40"/>
        <v>4142.4708000000001</v>
      </c>
    </row>
    <row r="263" spans="2:13" ht="16.5" customHeight="1">
      <c r="B263" s="67" t="s">
        <v>182</v>
      </c>
      <c r="C263" s="35">
        <v>2007</v>
      </c>
      <c r="D263" s="35">
        <v>431409.5</v>
      </c>
      <c r="E263" s="35">
        <v>12</v>
      </c>
      <c r="F263" s="35">
        <v>115.7</v>
      </c>
      <c r="G263" s="35">
        <v>1.2</v>
      </c>
      <c r="H263" s="35">
        <v>8.1</v>
      </c>
      <c r="I263" s="49" t="s">
        <v>257</v>
      </c>
      <c r="J263" s="49">
        <f t="shared" si="37"/>
        <v>34944.169499999996</v>
      </c>
      <c r="K263" s="49">
        <f t="shared" si="38"/>
        <v>51769.14</v>
      </c>
      <c r="L263" s="49">
        <f t="shared" si="39"/>
        <v>499140.79149999999</v>
      </c>
      <c r="M263" s="49">
        <f t="shared" si="40"/>
        <v>5176.9139999999998</v>
      </c>
    </row>
    <row r="264" spans="2:13" ht="16.5" customHeight="1">
      <c r="B264" s="67" t="s">
        <v>182</v>
      </c>
      <c r="C264" s="35">
        <v>2008</v>
      </c>
      <c r="D264" s="35">
        <v>384476.7</v>
      </c>
      <c r="E264" s="35">
        <v>10.9</v>
      </c>
      <c r="F264" s="35">
        <v>133.5</v>
      </c>
      <c r="G264" s="35">
        <v>1.1000000000000001</v>
      </c>
      <c r="H264" s="35">
        <v>10.1</v>
      </c>
      <c r="I264" s="49" t="s">
        <v>257</v>
      </c>
      <c r="J264" s="49">
        <f t="shared" si="37"/>
        <v>38832.146699999998</v>
      </c>
      <c r="K264" s="49">
        <f t="shared" si="38"/>
        <v>41907.960300000006</v>
      </c>
      <c r="L264" s="49">
        <f t="shared" si="39"/>
        <v>513276.39450000005</v>
      </c>
      <c r="M264" s="49">
        <f t="shared" si="40"/>
        <v>4229.2437000000009</v>
      </c>
    </row>
    <row r="265" spans="2:13" ht="16.5" customHeight="1">
      <c r="B265" s="67" t="s">
        <v>182</v>
      </c>
      <c r="C265" s="35">
        <v>2009</v>
      </c>
      <c r="D265" s="35">
        <v>427791.3</v>
      </c>
      <c r="E265" s="35">
        <v>13.7</v>
      </c>
      <c r="F265" s="35">
        <v>130</v>
      </c>
      <c r="G265" s="35">
        <v>4.4000000000000004</v>
      </c>
      <c r="H265" s="35">
        <v>10.199999999999999</v>
      </c>
      <c r="I265" s="49" t="s">
        <v>257</v>
      </c>
      <c r="J265" s="49">
        <f t="shared" si="37"/>
        <v>43634.712599999999</v>
      </c>
      <c r="K265" s="49">
        <f t="shared" si="38"/>
        <v>58607.408099999993</v>
      </c>
      <c r="L265" s="49">
        <f t="shared" si="39"/>
        <v>556128.68999999994</v>
      </c>
      <c r="M265" s="49">
        <f t="shared" si="40"/>
        <v>18822.817200000001</v>
      </c>
    </row>
    <row r="266" spans="2:13" ht="16.5" customHeight="1">
      <c r="B266" s="67" t="s">
        <v>182</v>
      </c>
      <c r="C266" s="35">
        <v>2010</v>
      </c>
      <c r="D266" s="35">
        <v>436683.9</v>
      </c>
      <c r="E266" s="35">
        <v>13.2</v>
      </c>
      <c r="F266" s="35">
        <v>130.5</v>
      </c>
      <c r="G266" s="35">
        <v>3.1</v>
      </c>
      <c r="H266" s="35">
        <v>11.7</v>
      </c>
      <c r="I266" s="49" t="s">
        <v>257</v>
      </c>
      <c r="J266" s="49">
        <f t="shared" si="37"/>
        <v>51092.016299999996</v>
      </c>
      <c r="K266" s="49">
        <f t="shared" si="38"/>
        <v>57642.274800000007</v>
      </c>
      <c r="L266" s="49">
        <f t="shared" si="39"/>
        <v>569872.48950000003</v>
      </c>
      <c r="M266" s="49">
        <f t="shared" si="40"/>
        <v>13537.200900000002</v>
      </c>
    </row>
    <row r="267" spans="2:13" ht="16.5" customHeight="1">
      <c r="B267" s="67" t="s">
        <v>182</v>
      </c>
      <c r="C267" s="35">
        <v>2011</v>
      </c>
      <c r="D267" s="35">
        <v>484859.4</v>
      </c>
      <c r="E267" s="35">
        <v>12.7</v>
      </c>
      <c r="F267" s="35">
        <v>124.4</v>
      </c>
      <c r="G267" s="35">
        <v>2</v>
      </c>
      <c r="H267" s="35">
        <v>10</v>
      </c>
      <c r="I267" s="49" t="s">
        <v>257</v>
      </c>
      <c r="J267" s="49">
        <f t="shared" si="37"/>
        <v>48485.94</v>
      </c>
      <c r="K267" s="49">
        <f t="shared" si="38"/>
        <v>61577.143799999998</v>
      </c>
      <c r="L267" s="49">
        <f t="shared" si="39"/>
        <v>603165.09360000002</v>
      </c>
      <c r="M267" s="49">
        <f t="shared" si="40"/>
        <v>9697.1880000000001</v>
      </c>
    </row>
    <row r="268" spans="2:13" ht="16.5" customHeight="1">
      <c r="B268" s="67" t="s">
        <v>182</v>
      </c>
      <c r="C268" s="35">
        <v>2012</v>
      </c>
      <c r="D268" s="35">
        <v>521317.3</v>
      </c>
      <c r="E268" s="35">
        <v>13.2</v>
      </c>
      <c r="F268" s="35">
        <v>129.4</v>
      </c>
      <c r="G268" s="35">
        <v>2.5</v>
      </c>
      <c r="H268" s="35">
        <v>10.4</v>
      </c>
      <c r="I268" s="49" t="s">
        <v>257</v>
      </c>
      <c r="J268" s="49">
        <f t="shared" si="37"/>
        <v>54216.999199999998</v>
      </c>
      <c r="K268" s="49">
        <f t="shared" si="38"/>
        <v>68813.883600000001</v>
      </c>
      <c r="L268" s="49">
        <f t="shared" si="39"/>
        <v>674584.58620000002</v>
      </c>
      <c r="M268" s="49">
        <f t="shared" si="40"/>
        <v>13032.932500000001</v>
      </c>
    </row>
    <row r="269" spans="2:13" ht="16.5" customHeight="1">
      <c r="B269" s="67" t="s">
        <v>182</v>
      </c>
      <c r="C269" s="35">
        <v>2013</v>
      </c>
      <c r="D269" s="35">
        <v>507504.1</v>
      </c>
      <c r="E269" s="35">
        <v>16.8</v>
      </c>
      <c r="F269" s="35">
        <v>120.7</v>
      </c>
      <c r="G269" s="35">
        <v>2.2000000000000002</v>
      </c>
      <c r="H269" s="35">
        <v>9.6999999999999993</v>
      </c>
      <c r="I269" s="49" t="s">
        <v>257</v>
      </c>
      <c r="J269" s="49">
        <f t="shared" ref="J269:J332" si="41">IF(AND(H269&lt;&gt;"",I269&lt;&gt;""),H269*D269/100,"")</f>
        <v>49227.897699999994</v>
      </c>
      <c r="K269" s="49">
        <f t="shared" ref="K269:K332" si="42">IF(AND(E269&lt;&gt;""),E269*$D269/100,"")</f>
        <v>85260.688800000004</v>
      </c>
      <c r="L269" s="49">
        <f t="shared" ref="L269:L332" si="43">IF(AND(F269&lt;&gt;""),F269*$D269/100,"")</f>
        <v>612557.44869999995</v>
      </c>
      <c r="M269" s="49">
        <f t="shared" ref="M269:M332" si="44">IF(AND(G269&lt;&gt;""),G269*$D269/100,"")</f>
        <v>11165.090200000001</v>
      </c>
    </row>
    <row r="270" spans="2:13" ht="16.5" customHeight="1">
      <c r="B270" s="67" t="s">
        <v>182</v>
      </c>
      <c r="C270" s="35">
        <v>2014</v>
      </c>
      <c r="D270" s="35">
        <v>456958.2</v>
      </c>
      <c r="E270" s="35">
        <v>18.8</v>
      </c>
      <c r="F270" s="35">
        <v>121.3</v>
      </c>
      <c r="G270" s="35">
        <v>2.4</v>
      </c>
      <c r="H270" s="35">
        <v>12.1</v>
      </c>
      <c r="I270" s="49" t="s">
        <v>257</v>
      </c>
      <c r="J270" s="49">
        <f t="shared" si="41"/>
        <v>55291.942199999998</v>
      </c>
      <c r="K270" s="49">
        <f t="shared" si="42"/>
        <v>85908.141600000003</v>
      </c>
      <c r="L270" s="49">
        <f t="shared" si="43"/>
        <v>554290.2966</v>
      </c>
      <c r="M270" s="49">
        <f t="shared" si="44"/>
        <v>10966.996799999999</v>
      </c>
    </row>
    <row r="271" spans="2:13" ht="16.5" customHeight="1">
      <c r="B271" s="67" t="s">
        <v>182</v>
      </c>
      <c r="C271" s="35">
        <v>2015</v>
      </c>
      <c r="D271" s="35">
        <v>364968.5</v>
      </c>
      <c r="E271" s="35">
        <v>22</v>
      </c>
      <c r="F271" s="35">
        <v>131.9</v>
      </c>
      <c r="G271" s="35">
        <v>2.1</v>
      </c>
      <c r="H271" s="35">
        <v>9.9</v>
      </c>
      <c r="I271" s="49" t="s">
        <v>257</v>
      </c>
      <c r="J271" s="49">
        <f t="shared" si="41"/>
        <v>36131.881499999996</v>
      </c>
      <c r="K271" s="49">
        <f t="shared" si="42"/>
        <v>80293.070000000007</v>
      </c>
      <c r="L271" s="49">
        <f t="shared" si="43"/>
        <v>481393.45149999997</v>
      </c>
      <c r="M271" s="49">
        <f t="shared" si="44"/>
        <v>7664.3384999999998</v>
      </c>
    </row>
    <row r="272" spans="2:13" ht="16.5" customHeight="1">
      <c r="B272" s="67" t="s">
        <v>182</v>
      </c>
      <c r="C272" s="35">
        <v>2016</v>
      </c>
      <c r="D272" s="35">
        <v>368631</v>
      </c>
      <c r="E272" s="35">
        <v>23.1</v>
      </c>
      <c r="F272" s="35">
        <v>131.30000000000001</v>
      </c>
      <c r="G272" s="35">
        <v>2.2999999999999998</v>
      </c>
      <c r="H272" s="35">
        <v>9.6</v>
      </c>
      <c r="I272" s="49">
        <v>23049.436000000002</v>
      </c>
      <c r="J272" s="49">
        <f t="shared" si="41"/>
        <v>35388.576000000001</v>
      </c>
      <c r="K272" s="49">
        <f t="shared" si="42"/>
        <v>85153.760999999999</v>
      </c>
      <c r="L272" s="49">
        <f t="shared" si="43"/>
        <v>484012.50300000003</v>
      </c>
      <c r="M272" s="49">
        <f t="shared" si="44"/>
        <v>8478.512999999999</v>
      </c>
    </row>
    <row r="273" spans="2:13" ht="16.5" customHeight="1">
      <c r="B273" s="67" t="s">
        <v>182</v>
      </c>
      <c r="C273" s="35">
        <v>2017</v>
      </c>
      <c r="D273" s="35">
        <v>403836.9</v>
      </c>
      <c r="E273" s="35">
        <v>20.5</v>
      </c>
      <c r="F273" s="35">
        <v>122.9</v>
      </c>
      <c r="G273" s="35">
        <v>2.2999999999999998</v>
      </c>
      <c r="H273" s="35">
        <v>9.9</v>
      </c>
      <c r="I273" s="49" t="s">
        <v>257</v>
      </c>
      <c r="J273" s="49">
        <f t="shared" si="41"/>
        <v>39979.853100000008</v>
      </c>
      <c r="K273" s="49">
        <f t="shared" si="42"/>
        <v>82786.564500000008</v>
      </c>
      <c r="L273" s="49">
        <f t="shared" si="43"/>
        <v>496315.55010000005</v>
      </c>
      <c r="M273" s="49">
        <f t="shared" si="44"/>
        <v>9288.2487000000001</v>
      </c>
    </row>
    <row r="274" spans="2:13" ht="16.5" customHeight="1">
      <c r="B274" s="67" t="s">
        <v>182</v>
      </c>
      <c r="C274" s="35">
        <v>2018</v>
      </c>
      <c r="D274" s="35">
        <v>420078.2</v>
      </c>
      <c r="E274" s="35">
        <v>19</v>
      </c>
      <c r="F274" s="35">
        <v>114.7</v>
      </c>
      <c r="G274" s="35">
        <v>2.2999999999999998</v>
      </c>
      <c r="H274" s="35">
        <v>9.6999999999999993</v>
      </c>
      <c r="I274" s="49" t="s">
        <v>257</v>
      </c>
      <c r="J274" s="49">
        <f t="shared" si="41"/>
        <v>40747.585400000004</v>
      </c>
      <c r="K274" s="49">
        <f t="shared" si="42"/>
        <v>79814.857999999993</v>
      </c>
      <c r="L274" s="49">
        <f t="shared" si="43"/>
        <v>481829.69539999997</v>
      </c>
      <c r="M274" s="49">
        <f t="shared" si="44"/>
        <v>9661.7986000000001</v>
      </c>
    </row>
    <row r="275" spans="2:13" ht="16.5" customHeight="1">
      <c r="B275" s="35" t="s">
        <v>183</v>
      </c>
      <c r="C275" s="35">
        <v>1995</v>
      </c>
      <c r="D275" s="35">
        <v>139117.29999999999</v>
      </c>
      <c r="E275" s="35">
        <v>0.8</v>
      </c>
      <c r="F275" s="35">
        <v>18.7</v>
      </c>
      <c r="G275" s="35">
        <v>15.5</v>
      </c>
      <c r="H275" s="35">
        <v>15.9</v>
      </c>
      <c r="J275" s="49" t="str">
        <f t="shared" si="41"/>
        <v/>
      </c>
      <c r="K275" s="49">
        <f t="shared" si="42"/>
        <v>1112.9384</v>
      </c>
      <c r="L275" s="49">
        <f t="shared" si="43"/>
        <v>26014.935099999999</v>
      </c>
      <c r="M275" s="49">
        <f t="shared" si="44"/>
        <v>21563.181499999999</v>
      </c>
    </row>
    <row r="276" spans="2:13" ht="16.5" customHeight="1">
      <c r="B276" s="35" t="s">
        <v>183</v>
      </c>
      <c r="C276" s="35">
        <v>1996</v>
      </c>
      <c r="D276" s="35">
        <v>152105.4</v>
      </c>
      <c r="E276" s="35">
        <v>0.8</v>
      </c>
      <c r="F276" s="35">
        <v>20.9</v>
      </c>
      <c r="G276" s="35">
        <v>17.5</v>
      </c>
      <c r="H276" s="35">
        <v>16.899999999999999</v>
      </c>
      <c r="I276" s="49" t="s">
        <v>257</v>
      </c>
      <c r="J276" s="49">
        <f t="shared" si="41"/>
        <v>25705.812599999997</v>
      </c>
      <c r="K276" s="49">
        <f t="shared" si="42"/>
        <v>1216.8432</v>
      </c>
      <c r="L276" s="49">
        <f t="shared" si="43"/>
        <v>31790.028599999998</v>
      </c>
      <c r="M276" s="49">
        <f t="shared" si="44"/>
        <v>26618.445</v>
      </c>
    </row>
    <row r="277" spans="2:13" ht="16.5" customHeight="1">
      <c r="B277" s="35" t="s">
        <v>183</v>
      </c>
      <c r="C277" s="35">
        <v>1997</v>
      </c>
      <c r="D277" s="35">
        <v>149591.5</v>
      </c>
      <c r="E277" s="35">
        <v>1.1000000000000001</v>
      </c>
      <c r="F277" s="35">
        <v>21.5</v>
      </c>
      <c r="G277" s="35">
        <v>20.2</v>
      </c>
      <c r="H277" s="35">
        <v>19.399999999999999</v>
      </c>
      <c r="I277" s="49" t="s">
        <v>257</v>
      </c>
      <c r="J277" s="49">
        <f t="shared" si="41"/>
        <v>29020.750999999997</v>
      </c>
      <c r="K277" s="49">
        <f t="shared" si="42"/>
        <v>1645.5065000000002</v>
      </c>
      <c r="L277" s="49">
        <f t="shared" si="43"/>
        <v>32162.172500000001</v>
      </c>
      <c r="M277" s="49">
        <f t="shared" si="44"/>
        <v>30217.482999999997</v>
      </c>
    </row>
    <row r="278" spans="2:13" ht="16.5" customHeight="1">
      <c r="B278" s="35" t="s">
        <v>183</v>
      </c>
      <c r="C278" s="35">
        <v>1998</v>
      </c>
      <c r="D278" s="35">
        <v>173762.5</v>
      </c>
      <c r="E278" s="35">
        <v>2.1</v>
      </c>
      <c r="F278" s="35">
        <v>25.1</v>
      </c>
      <c r="G278" s="35">
        <v>22.6</v>
      </c>
      <c r="H278" s="35">
        <v>21.8</v>
      </c>
      <c r="I278" s="49" t="s">
        <v>257</v>
      </c>
      <c r="J278" s="49">
        <f t="shared" si="41"/>
        <v>37880.224999999999</v>
      </c>
      <c r="K278" s="49">
        <f t="shared" si="42"/>
        <v>3649.0124999999998</v>
      </c>
      <c r="L278" s="49">
        <f t="shared" si="43"/>
        <v>43614.387499999997</v>
      </c>
      <c r="M278" s="49">
        <f t="shared" si="44"/>
        <v>39270.325000000004</v>
      </c>
    </row>
    <row r="279" spans="2:13" ht="16.5" customHeight="1">
      <c r="B279" s="35" t="s">
        <v>183</v>
      </c>
      <c r="C279" s="35">
        <v>1999</v>
      </c>
      <c r="D279" s="35">
        <v>160786.70000000001</v>
      </c>
      <c r="E279" s="35">
        <v>3</v>
      </c>
      <c r="F279" s="35">
        <v>27.3</v>
      </c>
      <c r="G279" s="35">
        <v>22.8</v>
      </c>
      <c r="H279" s="35">
        <v>22.1</v>
      </c>
      <c r="I279" s="49" t="s">
        <v>257</v>
      </c>
      <c r="J279" s="49">
        <f t="shared" si="41"/>
        <v>35533.860700000005</v>
      </c>
      <c r="K279" s="49">
        <f t="shared" si="42"/>
        <v>4823.6010000000006</v>
      </c>
      <c r="L279" s="49">
        <f t="shared" si="43"/>
        <v>43894.769100000005</v>
      </c>
      <c r="M279" s="49">
        <f t="shared" si="44"/>
        <v>36659.367600000005</v>
      </c>
    </row>
    <row r="280" spans="2:13" ht="16.5" customHeight="1">
      <c r="B280" s="35" t="s">
        <v>183</v>
      </c>
      <c r="C280" s="35">
        <v>2000</v>
      </c>
      <c r="D280" s="35">
        <v>165321.70000000001</v>
      </c>
      <c r="E280" s="35">
        <v>3.6</v>
      </c>
      <c r="F280" s="35">
        <v>28.8</v>
      </c>
      <c r="G280" s="35">
        <v>26.8</v>
      </c>
      <c r="H280" s="35">
        <v>24.1</v>
      </c>
      <c r="I280" s="49" t="s">
        <v>257</v>
      </c>
      <c r="J280" s="49">
        <f t="shared" si="41"/>
        <v>39842.529700000006</v>
      </c>
      <c r="K280" s="49">
        <f t="shared" si="42"/>
        <v>5951.5812000000014</v>
      </c>
      <c r="L280" s="49">
        <f t="shared" si="43"/>
        <v>47612.649600000012</v>
      </c>
      <c r="M280" s="49">
        <f t="shared" si="44"/>
        <v>44306.215600000003</v>
      </c>
    </row>
    <row r="281" spans="2:13" ht="16.5" customHeight="1">
      <c r="B281" s="35" t="s">
        <v>183</v>
      </c>
      <c r="C281" s="35">
        <v>2001</v>
      </c>
      <c r="D281" s="35">
        <v>190806.1</v>
      </c>
      <c r="E281" s="35">
        <v>4</v>
      </c>
      <c r="F281" s="35">
        <v>29.6</v>
      </c>
      <c r="G281" s="35">
        <v>28.9</v>
      </c>
      <c r="H281" s="35">
        <v>25.5</v>
      </c>
      <c r="I281" s="49" t="s">
        <v>257</v>
      </c>
      <c r="J281" s="49">
        <f t="shared" si="41"/>
        <v>48655.555499999995</v>
      </c>
      <c r="K281" s="49">
        <f t="shared" si="42"/>
        <v>7632.2440000000006</v>
      </c>
      <c r="L281" s="49">
        <f t="shared" si="43"/>
        <v>56478.605600000003</v>
      </c>
      <c r="M281" s="49">
        <f t="shared" si="44"/>
        <v>55142.962899999999</v>
      </c>
    </row>
    <row r="282" spans="2:13" ht="16.5" customHeight="1">
      <c r="B282" s="35" t="s">
        <v>183</v>
      </c>
      <c r="C282" s="35">
        <v>2002</v>
      </c>
      <c r="D282" s="35">
        <v>202549.7</v>
      </c>
      <c r="E282" s="35">
        <v>3.3</v>
      </c>
      <c r="F282" s="35">
        <v>33</v>
      </c>
      <c r="G282" s="35">
        <v>29.8</v>
      </c>
      <c r="H282" s="35">
        <v>24</v>
      </c>
      <c r="I282" s="49" t="s">
        <v>257</v>
      </c>
      <c r="J282" s="49">
        <f t="shared" si="41"/>
        <v>48611.928000000007</v>
      </c>
      <c r="K282" s="49">
        <f t="shared" si="42"/>
        <v>6684.1401000000005</v>
      </c>
      <c r="L282" s="49">
        <f t="shared" si="43"/>
        <v>66841.401000000013</v>
      </c>
      <c r="M282" s="49">
        <f t="shared" si="44"/>
        <v>60359.810600000004</v>
      </c>
    </row>
    <row r="283" spans="2:13" ht="16.5" customHeight="1">
      <c r="B283" s="35" t="s">
        <v>183</v>
      </c>
      <c r="C283" s="35">
        <v>2003</v>
      </c>
      <c r="D283" s="35">
        <v>217384.5</v>
      </c>
      <c r="E283" s="35">
        <v>4</v>
      </c>
      <c r="F283" s="35">
        <v>30.8</v>
      </c>
      <c r="G283" s="35">
        <v>21.9</v>
      </c>
      <c r="H283" s="35">
        <v>19.3</v>
      </c>
      <c r="I283" s="49" t="s">
        <v>257</v>
      </c>
      <c r="J283" s="49">
        <f t="shared" si="41"/>
        <v>41955.208500000008</v>
      </c>
      <c r="K283" s="49">
        <f t="shared" si="42"/>
        <v>8695.3799999999992</v>
      </c>
      <c r="L283" s="49">
        <f t="shared" si="43"/>
        <v>66954.426000000007</v>
      </c>
      <c r="M283" s="49">
        <f t="shared" si="44"/>
        <v>47607.205499999996</v>
      </c>
    </row>
    <row r="284" spans="2:13" ht="16.5" customHeight="1">
      <c r="B284" s="35" t="s">
        <v>183</v>
      </c>
      <c r="C284" s="35">
        <v>2004</v>
      </c>
      <c r="D284" s="35">
        <v>285272.40000000002</v>
      </c>
      <c r="E284" s="35">
        <v>3.6</v>
      </c>
      <c r="F284" s="35">
        <v>25.9</v>
      </c>
      <c r="G284" s="35">
        <v>22.2</v>
      </c>
      <c r="H284" s="35">
        <v>20</v>
      </c>
      <c r="I284" s="49" t="s">
        <v>257</v>
      </c>
      <c r="J284" s="49">
        <f t="shared" si="41"/>
        <v>57054.48</v>
      </c>
      <c r="K284" s="49">
        <f t="shared" si="42"/>
        <v>10269.806400000001</v>
      </c>
      <c r="L284" s="49">
        <f t="shared" si="43"/>
        <v>73885.551600000006</v>
      </c>
      <c r="M284" s="49">
        <f t="shared" si="44"/>
        <v>63330.472800000003</v>
      </c>
    </row>
    <row r="285" spans="2:13" ht="16.5" customHeight="1">
      <c r="B285" s="35" t="s">
        <v>183</v>
      </c>
      <c r="C285" s="35">
        <v>2005</v>
      </c>
      <c r="D285" s="35">
        <v>300338.2</v>
      </c>
      <c r="E285" s="35">
        <v>3</v>
      </c>
      <c r="F285" s="35">
        <v>25.3</v>
      </c>
      <c r="G285" s="35">
        <v>23.3</v>
      </c>
      <c r="H285" s="35">
        <v>20.7</v>
      </c>
      <c r="I285" s="49" t="s">
        <v>257</v>
      </c>
      <c r="J285" s="49">
        <f t="shared" si="41"/>
        <v>62170.007400000002</v>
      </c>
      <c r="K285" s="49">
        <f t="shared" si="42"/>
        <v>9010.1460000000006</v>
      </c>
      <c r="L285" s="49">
        <f t="shared" si="43"/>
        <v>75985.564600000012</v>
      </c>
      <c r="M285" s="49">
        <f t="shared" si="44"/>
        <v>69978.800600000002</v>
      </c>
    </row>
    <row r="286" spans="2:13" ht="16.5" customHeight="1">
      <c r="B286" s="35" t="s">
        <v>183</v>
      </c>
      <c r="C286" s="35">
        <v>2006</v>
      </c>
      <c r="D286" s="35">
        <v>357665.2</v>
      </c>
      <c r="E286" s="35">
        <v>2.4</v>
      </c>
      <c r="F286" s="35">
        <v>29.2</v>
      </c>
      <c r="G286" s="35">
        <v>21.2</v>
      </c>
      <c r="H286" s="35">
        <v>18.8</v>
      </c>
      <c r="I286" s="49" t="s">
        <v>257</v>
      </c>
      <c r="J286" s="49">
        <f t="shared" si="41"/>
        <v>67241.0576</v>
      </c>
      <c r="K286" s="49">
        <f t="shared" si="42"/>
        <v>8583.9647999999997</v>
      </c>
      <c r="L286" s="49">
        <f t="shared" si="43"/>
        <v>104438.2384</v>
      </c>
      <c r="M286" s="49">
        <f t="shared" si="44"/>
        <v>75825.022400000002</v>
      </c>
    </row>
    <row r="287" spans="2:13" ht="16.5" customHeight="1">
      <c r="B287" s="35" t="s">
        <v>183</v>
      </c>
      <c r="C287" s="35">
        <v>2007</v>
      </c>
      <c r="D287" s="35">
        <v>469445.6</v>
      </c>
      <c r="E287" s="35">
        <v>3.4</v>
      </c>
      <c r="F287" s="35">
        <v>30.8</v>
      </c>
      <c r="G287" s="35">
        <v>22.3</v>
      </c>
      <c r="H287" s="35">
        <v>19.600000000000001</v>
      </c>
      <c r="I287" s="49" t="s">
        <v>257</v>
      </c>
      <c r="J287" s="49">
        <f t="shared" si="41"/>
        <v>92011.337599999999</v>
      </c>
      <c r="K287" s="49">
        <f t="shared" si="42"/>
        <v>15961.150399999999</v>
      </c>
      <c r="L287" s="49">
        <f t="shared" si="43"/>
        <v>144589.24480000001</v>
      </c>
      <c r="M287" s="49">
        <f t="shared" si="44"/>
        <v>104686.3688</v>
      </c>
    </row>
    <row r="288" spans="2:13" ht="16.5" customHeight="1">
      <c r="B288" s="35" t="s">
        <v>183</v>
      </c>
      <c r="C288" s="35">
        <v>2008</v>
      </c>
      <c r="D288" s="35">
        <v>448772.8</v>
      </c>
      <c r="E288" s="35">
        <v>2.7</v>
      </c>
      <c r="F288" s="35">
        <v>37</v>
      </c>
      <c r="G288" s="35">
        <v>22.3</v>
      </c>
      <c r="H288" s="35">
        <v>19.2</v>
      </c>
      <c r="I288" s="49" t="s">
        <v>257</v>
      </c>
      <c r="J288" s="49">
        <f t="shared" si="41"/>
        <v>86164.377599999993</v>
      </c>
      <c r="K288" s="49">
        <f t="shared" si="42"/>
        <v>12116.865600000001</v>
      </c>
      <c r="L288" s="49">
        <f t="shared" si="43"/>
        <v>166045.93599999999</v>
      </c>
      <c r="M288" s="49">
        <f t="shared" si="44"/>
        <v>100076.33439999999</v>
      </c>
    </row>
    <row r="289" spans="2:13" ht="16.5" customHeight="1">
      <c r="B289" s="35" t="s">
        <v>183</v>
      </c>
      <c r="C289" s="35">
        <v>2009</v>
      </c>
      <c r="D289" s="35">
        <v>484940</v>
      </c>
      <c r="E289" s="35">
        <v>2.2999999999999998</v>
      </c>
      <c r="F289" s="35">
        <v>35.6</v>
      </c>
      <c r="G289" s="35">
        <v>22.2</v>
      </c>
      <c r="H289" s="35">
        <v>19.2</v>
      </c>
      <c r="I289" s="49" t="s">
        <v>257</v>
      </c>
      <c r="J289" s="49">
        <f t="shared" si="41"/>
        <v>93108.479999999996</v>
      </c>
      <c r="K289" s="49">
        <f t="shared" si="42"/>
        <v>11153.62</v>
      </c>
      <c r="L289" s="49">
        <f t="shared" si="43"/>
        <v>172638.64</v>
      </c>
      <c r="M289" s="49">
        <f t="shared" si="44"/>
        <v>107656.68</v>
      </c>
    </row>
    <row r="290" spans="2:13" ht="16.5" customHeight="1">
      <c r="B290" s="35" t="s">
        <v>183</v>
      </c>
      <c r="C290" s="35">
        <v>2010</v>
      </c>
      <c r="D290" s="35">
        <v>493829.6</v>
      </c>
      <c r="E290" s="35">
        <v>3.2</v>
      </c>
      <c r="F290" s="35">
        <v>35.299999999999997</v>
      </c>
      <c r="G290" s="35">
        <v>22</v>
      </c>
      <c r="H290" s="35">
        <v>19.899999999999999</v>
      </c>
      <c r="I290" s="49" t="s">
        <v>257</v>
      </c>
      <c r="J290" s="49">
        <f t="shared" si="41"/>
        <v>98272.090399999986</v>
      </c>
      <c r="K290" s="49">
        <f t="shared" si="42"/>
        <v>15802.547199999999</v>
      </c>
      <c r="L290" s="49">
        <f t="shared" si="43"/>
        <v>174321.84879999998</v>
      </c>
      <c r="M290" s="49">
        <f t="shared" si="44"/>
        <v>108642.51199999999</v>
      </c>
    </row>
    <row r="291" spans="2:13" ht="16.5" customHeight="1">
      <c r="B291" s="35" t="s">
        <v>183</v>
      </c>
      <c r="C291" s="35">
        <v>2011</v>
      </c>
      <c r="D291" s="35">
        <v>476884</v>
      </c>
      <c r="E291" s="35">
        <v>3.7</v>
      </c>
      <c r="F291" s="35">
        <v>37.799999999999997</v>
      </c>
      <c r="G291" s="35">
        <v>21.7</v>
      </c>
      <c r="H291" s="35">
        <v>19.899999999999999</v>
      </c>
      <c r="I291" s="49" t="s">
        <v>257</v>
      </c>
      <c r="J291" s="49">
        <f t="shared" si="41"/>
        <v>94899.915999999997</v>
      </c>
      <c r="K291" s="49">
        <f t="shared" si="42"/>
        <v>17644.707999999999</v>
      </c>
      <c r="L291" s="49">
        <f t="shared" si="43"/>
        <v>180262.152</v>
      </c>
      <c r="M291" s="49">
        <f t="shared" si="44"/>
        <v>103483.82799999999</v>
      </c>
    </row>
    <row r="292" spans="2:13" ht="16.5" customHeight="1">
      <c r="B292" s="35" t="s">
        <v>183</v>
      </c>
      <c r="C292" s="35">
        <v>2012</v>
      </c>
      <c r="D292" s="35">
        <v>513266.7</v>
      </c>
      <c r="E292" s="35">
        <v>4.4000000000000004</v>
      </c>
      <c r="F292" s="35">
        <v>38</v>
      </c>
      <c r="G292" s="35">
        <v>20</v>
      </c>
      <c r="H292" s="35">
        <v>19.100000000000001</v>
      </c>
      <c r="I292" s="49" t="s">
        <v>257</v>
      </c>
      <c r="J292" s="49">
        <f t="shared" si="41"/>
        <v>98033.939700000003</v>
      </c>
      <c r="K292" s="49">
        <f t="shared" si="42"/>
        <v>22583.734800000006</v>
      </c>
      <c r="L292" s="49">
        <f t="shared" si="43"/>
        <v>195041.34600000002</v>
      </c>
      <c r="M292" s="49">
        <f t="shared" si="44"/>
        <v>102653.34</v>
      </c>
    </row>
    <row r="293" spans="2:13" ht="16.5" customHeight="1">
      <c r="B293" s="35" t="s">
        <v>183</v>
      </c>
      <c r="C293" s="35">
        <v>2013</v>
      </c>
      <c r="D293" s="35">
        <v>538418.30000000005</v>
      </c>
      <c r="E293" s="35">
        <v>5.2</v>
      </c>
      <c r="F293" s="35">
        <v>38.4</v>
      </c>
      <c r="G293" s="35">
        <v>20.2</v>
      </c>
      <c r="H293" s="35">
        <v>19.399999999999999</v>
      </c>
      <c r="I293" s="49" t="s">
        <v>257</v>
      </c>
      <c r="J293" s="49">
        <f t="shared" si="41"/>
        <v>104453.15019999999</v>
      </c>
      <c r="K293" s="49">
        <f t="shared" si="42"/>
        <v>27997.751600000003</v>
      </c>
      <c r="L293" s="49">
        <f t="shared" si="43"/>
        <v>206752.62720000002</v>
      </c>
      <c r="M293" s="49">
        <f t="shared" si="44"/>
        <v>108760.4966</v>
      </c>
    </row>
    <row r="294" spans="2:13" ht="16.5" customHeight="1">
      <c r="B294" s="35" t="s">
        <v>183</v>
      </c>
      <c r="C294" s="35">
        <v>2014</v>
      </c>
      <c r="D294" s="35">
        <v>510270.7</v>
      </c>
      <c r="E294" s="35">
        <v>6.4</v>
      </c>
      <c r="F294" s="35">
        <v>39.700000000000003</v>
      </c>
      <c r="G294" s="35">
        <v>19.7</v>
      </c>
      <c r="H294" s="35">
        <v>19.399999999999999</v>
      </c>
      <c r="I294" s="49" t="s">
        <v>257</v>
      </c>
      <c r="J294" s="49">
        <f t="shared" si="41"/>
        <v>98992.515799999994</v>
      </c>
      <c r="K294" s="49">
        <f t="shared" si="42"/>
        <v>32657.324800000006</v>
      </c>
      <c r="L294" s="49">
        <f t="shared" si="43"/>
        <v>202577.46790000002</v>
      </c>
      <c r="M294" s="49">
        <f t="shared" si="44"/>
        <v>100523.32789999999</v>
      </c>
    </row>
    <row r="295" spans="2:13" ht="16.5" customHeight="1">
      <c r="B295" s="35" t="s">
        <v>183</v>
      </c>
      <c r="C295" s="35">
        <v>2015</v>
      </c>
      <c r="D295" s="35">
        <v>461960.1</v>
      </c>
      <c r="E295" s="35">
        <v>6.6</v>
      </c>
      <c r="F295" s="35">
        <v>40.700000000000003</v>
      </c>
      <c r="G295" s="35">
        <v>19.2</v>
      </c>
      <c r="H295" s="35">
        <v>18.8</v>
      </c>
      <c r="I295" s="49" t="s">
        <v>257</v>
      </c>
      <c r="J295" s="49">
        <f t="shared" si="41"/>
        <v>86848.498800000001</v>
      </c>
      <c r="K295" s="49">
        <f t="shared" si="42"/>
        <v>30489.366599999998</v>
      </c>
      <c r="L295" s="49">
        <f t="shared" si="43"/>
        <v>188017.76070000001</v>
      </c>
      <c r="M295" s="49">
        <f t="shared" si="44"/>
        <v>88696.339200000002</v>
      </c>
    </row>
    <row r="296" spans="2:13" ht="16.5" customHeight="1">
      <c r="B296" s="35" t="s">
        <v>183</v>
      </c>
      <c r="C296" s="35">
        <v>2016</v>
      </c>
      <c r="D296" s="35">
        <v>457935.9</v>
      </c>
      <c r="E296" s="35">
        <v>6.7</v>
      </c>
      <c r="F296" s="35">
        <v>42.9</v>
      </c>
      <c r="G296" s="35">
        <v>20.7</v>
      </c>
      <c r="H296" s="35">
        <v>20.2</v>
      </c>
      <c r="I296" s="49">
        <v>41526.298999999999</v>
      </c>
      <c r="J296" s="49">
        <f t="shared" si="41"/>
        <v>92503.051800000001</v>
      </c>
      <c r="K296" s="49">
        <f t="shared" si="42"/>
        <v>30681.705300000001</v>
      </c>
      <c r="L296" s="49">
        <f t="shared" si="43"/>
        <v>196454.50109999999</v>
      </c>
      <c r="M296" s="49">
        <f t="shared" si="44"/>
        <v>94792.731300000014</v>
      </c>
    </row>
    <row r="297" spans="2:13" ht="16.5" customHeight="1">
      <c r="B297" s="35" t="s">
        <v>183</v>
      </c>
      <c r="C297" s="35">
        <v>2017</v>
      </c>
      <c r="D297" s="35">
        <v>552959</v>
      </c>
      <c r="E297" s="35">
        <v>6.2</v>
      </c>
      <c r="F297" s="35">
        <v>40.200000000000003</v>
      </c>
      <c r="G297" s="35">
        <v>20.2</v>
      </c>
      <c r="H297" s="35">
        <v>20</v>
      </c>
      <c r="I297" s="49" t="s">
        <v>257</v>
      </c>
      <c r="J297" s="49">
        <f t="shared" si="41"/>
        <v>110591.8</v>
      </c>
      <c r="K297" s="49">
        <f t="shared" si="42"/>
        <v>34283.458000000006</v>
      </c>
      <c r="L297" s="49">
        <f t="shared" si="43"/>
        <v>222289.51800000001</v>
      </c>
      <c r="M297" s="49">
        <f t="shared" si="44"/>
        <v>111697.71799999999</v>
      </c>
    </row>
    <row r="298" spans="2:13" ht="16.5" customHeight="1">
      <c r="B298" s="35" t="s">
        <v>183</v>
      </c>
      <c r="C298" s="35">
        <v>2018</v>
      </c>
      <c r="D298" s="35">
        <v>561213.6</v>
      </c>
      <c r="E298" s="35">
        <v>5.2</v>
      </c>
      <c r="F298" s="35">
        <v>40.4</v>
      </c>
      <c r="G298" s="35">
        <v>20.399999999999999</v>
      </c>
      <c r="H298" s="35">
        <v>19.399999999999999</v>
      </c>
      <c r="I298" s="49" t="s">
        <v>257</v>
      </c>
      <c r="J298" s="49">
        <f t="shared" si="41"/>
        <v>108875.43839999998</v>
      </c>
      <c r="K298" s="49">
        <f t="shared" si="42"/>
        <v>29183.107200000002</v>
      </c>
      <c r="L298" s="49">
        <f t="shared" si="43"/>
        <v>226730.29439999998</v>
      </c>
      <c r="M298" s="49">
        <f t="shared" si="44"/>
        <v>114487.5744</v>
      </c>
    </row>
    <row r="299" spans="2:13" ht="16.5" customHeight="1">
      <c r="B299" s="67" t="s">
        <v>184</v>
      </c>
      <c r="C299" s="35">
        <v>1995</v>
      </c>
      <c r="D299" s="35">
        <v>119403.2</v>
      </c>
      <c r="E299" s="35">
        <v>6.3</v>
      </c>
      <c r="F299" s="35">
        <v>58.7</v>
      </c>
      <c r="G299" s="35">
        <v>33.5</v>
      </c>
      <c r="H299" s="35">
        <v>41.6</v>
      </c>
      <c r="J299" s="49" t="str">
        <f t="shared" si="41"/>
        <v/>
      </c>
      <c r="K299" s="49">
        <f t="shared" si="42"/>
        <v>7522.4015999999992</v>
      </c>
      <c r="L299" s="49">
        <f t="shared" si="43"/>
        <v>70089.678400000004</v>
      </c>
      <c r="M299" s="49">
        <f t="shared" si="44"/>
        <v>40000.072</v>
      </c>
    </row>
    <row r="300" spans="2:13" ht="16.5" customHeight="1">
      <c r="B300" s="67" t="s">
        <v>184</v>
      </c>
      <c r="C300" s="35">
        <v>1996</v>
      </c>
      <c r="D300" s="35">
        <v>122384.9</v>
      </c>
      <c r="E300" s="35">
        <v>6.9</v>
      </c>
      <c r="F300" s="35">
        <v>62.6</v>
      </c>
      <c r="G300" s="35">
        <v>32.1</v>
      </c>
      <c r="H300" s="35">
        <v>39.799999999999997</v>
      </c>
      <c r="I300" s="49" t="s">
        <v>257</v>
      </c>
      <c r="J300" s="49">
        <f t="shared" si="41"/>
        <v>48709.190199999997</v>
      </c>
      <c r="K300" s="49">
        <f t="shared" si="42"/>
        <v>8444.5581000000002</v>
      </c>
      <c r="L300" s="49">
        <f t="shared" si="43"/>
        <v>76612.947400000005</v>
      </c>
      <c r="M300" s="49">
        <f t="shared" si="44"/>
        <v>39285.552900000002</v>
      </c>
    </row>
    <row r="301" spans="2:13" ht="16.5" customHeight="1">
      <c r="B301" s="67" t="s">
        <v>184</v>
      </c>
      <c r="C301" s="35">
        <v>1997</v>
      </c>
      <c r="D301" s="35">
        <v>114499</v>
      </c>
      <c r="E301" s="35">
        <v>6.9</v>
      </c>
      <c r="F301" s="35">
        <v>62</v>
      </c>
      <c r="G301" s="35">
        <v>32.6</v>
      </c>
      <c r="H301" s="35">
        <v>39.6</v>
      </c>
      <c r="I301" s="49" t="s">
        <v>257</v>
      </c>
      <c r="J301" s="49">
        <f t="shared" si="41"/>
        <v>45341.604000000007</v>
      </c>
      <c r="K301" s="49">
        <f t="shared" si="42"/>
        <v>7900.4310000000005</v>
      </c>
      <c r="L301" s="49">
        <f t="shared" si="43"/>
        <v>70989.38</v>
      </c>
      <c r="M301" s="49">
        <f t="shared" si="44"/>
        <v>37326.674000000006</v>
      </c>
    </row>
    <row r="302" spans="2:13" ht="16.5" customHeight="1">
      <c r="B302" s="67" t="s">
        <v>184</v>
      </c>
      <c r="C302" s="35">
        <v>1998</v>
      </c>
      <c r="D302" s="35">
        <v>130889.1</v>
      </c>
      <c r="E302" s="35">
        <v>7.2</v>
      </c>
      <c r="F302" s="35">
        <v>67.7</v>
      </c>
      <c r="G302" s="35">
        <v>32.299999999999997</v>
      </c>
      <c r="H302" s="35">
        <v>38</v>
      </c>
      <c r="I302" s="49" t="s">
        <v>257</v>
      </c>
      <c r="J302" s="49">
        <f t="shared" si="41"/>
        <v>49737.858</v>
      </c>
      <c r="K302" s="49">
        <f t="shared" si="42"/>
        <v>9424.0151999999998</v>
      </c>
      <c r="L302" s="49">
        <f t="shared" si="43"/>
        <v>88611.920700000002</v>
      </c>
      <c r="M302" s="49">
        <f t="shared" si="44"/>
        <v>42277.179299999996</v>
      </c>
    </row>
    <row r="303" spans="2:13" ht="16.5" customHeight="1">
      <c r="B303" s="67" t="s">
        <v>184</v>
      </c>
      <c r="C303" s="35">
        <v>1999</v>
      </c>
      <c r="D303" s="35">
        <v>124067.2</v>
      </c>
      <c r="E303" s="35">
        <v>8.6999999999999993</v>
      </c>
      <c r="F303" s="35">
        <v>69.8</v>
      </c>
      <c r="G303" s="35">
        <v>31.4</v>
      </c>
      <c r="H303" s="35">
        <v>36.299999999999997</v>
      </c>
      <c r="I303" s="49" t="s">
        <v>257</v>
      </c>
      <c r="J303" s="49">
        <f t="shared" si="41"/>
        <v>45036.393599999996</v>
      </c>
      <c r="K303" s="49">
        <f t="shared" si="42"/>
        <v>10793.846399999999</v>
      </c>
      <c r="L303" s="49">
        <f t="shared" si="43"/>
        <v>86598.905599999984</v>
      </c>
      <c r="M303" s="49">
        <f t="shared" si="44"/>
        <v>38957.100799999993</v>
      </c>
    </row>
    <row r="304" spans="2:13" ht="16.5" customHeight="1">
      <c r="B304" s="67" t="s">
        <v>184</v>
      </c>
      <c r="C304" s="35">
        <v>2000</v>
      </c>
      <c r="D304" s="35">
        <v>111415.5</v>
      </c>
      <c r="E304" s="35">
        <v>8.3000000000000007</v>
      </c>
      <c r="F304" s="35">
        <v>75.599999999999994</v>
      </c>
      <c r="G304" s="35">
        <v>32.1</v>
      </c>
      <c r="H304" s="35">
        <v>36.6</v>
      </c>
      <c r="I304" s="49" t="s">
        <v>257</v>
      </c>
      <c r="J304" s="49">
        <f t="shared" si="41"/>
        <v>40778.073000000004</v>
      </c>
      <c r="K304" s="49">
        <f t="shared" si="42"/>
        <v>9247.4865000000009</v>
      </c>
      <c r="L304" s="49">
        <f t="shared" si="43"/>
        <v>84230.117999999988</v>
      </c>
      <c r="M304" s="49">
        <f t="shared" si="44"/>
        <v>35764.375500000002</v>
      </c>
    </row>
    <row r="305" spans="2:13" ht="16.5" customHeight="1">
      <c r="B305" s="67" t="s">
        <v>184</v>
      </c>
      <c r="C305" s="35">
        <v>2001</v>
      </c>
      <c r="D305" s="35">
        <v>121617.1</v>
      </c>
      <c r="E305" s="35">
        <v>9.6999999999999993</v>
      </c>
      <c r="F305" s="35">
        <v>81.2</v>
      </c>
      <c r="G305" s="35">
        <v>32.5</v>
      </c>
      <c r="H305" s="35">
        <v>36.1</v>
      </c>
      <c r="I305" s="49" t="s">
        <v>257</v>
      </c>
      <c r="J305" s="49">
        <f t="shared" si="41"/>
        <v>43903.773100000006</v>
      </c>
      <c r="K305" s="49">
        <f t="shared" si="42"/>
        <v>11796.858699999999</v>
      </c>
      <c r="L305" s="49">
        <f t="shared" si="43"/>
        <v>98753.085200000016</v>
      </c>
      <c r="M305" s="49">
        <f t="shared" si="44"/>
        <v>39525.557500000003</v>
      </c>
    </row>
    <row r="306" spans="2:13" ht="16.5" customHeight="1">
      <c r="B306" s="67" t="s">
        <v>184</v>
      </c>
      <c r="C306" s="35">
        <v>2002</v>
      </c>
      <c r="D306" s="35">
        <v>142415.9</v>
      </c>
      <c r="E306" s="35">
        <v>11.4</v>
      </c>
      <c r="F306" s="35">
        <v>81.5</v>
      </c>
      <c r="G306" s="35">
        <v>33.9</v>
      </c>
      <c r="H306" s="35">
        <v>37.299999999999997</v>
      </c>
      <c r="I306" s="49" t="s">
        <v>257</v>
      </c>
      <c r="J306" s="49">
        <f t="shared" si="41"/>
        <v>53121.130699999994</v>
      </c>
      <c r="K306" s="49">
        <f t="shared" si="42"/>
        <v>16235.4126</v>
      </c>
      <c r="L306" s="49">
        <f t="shared" si="43"/>
        <v>116068.95849999999</v>
      </c>
      <c r="M306" s="49">
        <f t="shared" si="44"/>
        <v>48278.990099999995</v>
      </c>
    </row>
    <row r="307" spans="2:13" ht="16.5" customHeight="1">
      <c r="B307" s="67" t="s">
        <v>184</v>
      </c>
      <c r="C307" s="35">
        <v>2003</v>
      </c>
      <c r="D307" s="35">
        <v>173554.2</v>
      </c>
      <c r="E307" s="35">
        <v>9.8000000000000007</v>
      </c>
      <c r="F307" s="35">
        <v>86.3</v>
      </c>
      <c r="G307" s="35">
        <v>34.1</v>
      </c>
      <c r="H307" s="35">
        <v>38.1</v>
      </c>
      <c r="I307" s="49" t="s">
        <v>257</v>
      </c>
      <c r="J307" s="49">
        <f t="shared" si="41"/>
        <v>66124.150200000004</v>
      </c>
      <c r="K307" s="49">
        <f t="shared" si="42"/>
        <v>17008.311600000001</v>
      </c>
      <c r="L307" s="49">
        <f t="shared" si="43"/>
        <v>149777.2746</v>
      </c>
      <c r="M307" s="49">
        <f t="shared" si="44"/>
        <v>59181.982200000006</v>
      </c>
    </row>
    <row r="308" spans="2:13" ht="16.5" customHeight="1">
      <c r="B308" s="67" t="s">
        <v>184</v>
      </c>
      <c r="C308" s="35">
        <v>2004</v>
      </c>
      <c r="D308" s="35">
        <v>197374</v>
      </c>
      <c r="E308" s="35">
        <v>10.3</v>
      </c>
      <c r="F308" s="35">
        <v>90.6</v>
      </c>
      <c r="G308" s="35">
        <v>35.5</v>
      </c>
      <c r="H308" s="35">
        <v>38.9</v>
      </c>
      <c r="I308" s="49" t="s">
        <v>257</v>
      </c>
      <c r="J308" s="49">
        <f t="shared" si="41"/>
        <v>76778.48599999999</v>
      </c>
      <c r="K308" s="49">
        <f t="shared" si="42"/>
        <v>20329.522000000001</v>
      </c>
      <c r="L308" s="49">
        <f t="shared" si="43"/>
        <v>178820.84399999998</v>
      </c>
      <c r="M308" s="49">
        <f t="shared" si="44"/>
        <v>70067.77</v>
      </c>
    </row>
    <row r="309" spans="2:13" ht="16.5" customHeight="1">
      <c r="B309" s="67" t="s">
        <v>184</v>
      </c>
      <c r="C309" s="35">
        <v>2005</v>
      </c>
      <c r="D309" s="35">
        <v>188398.8</v>
      </c>
      <c r="E309" s="35">
        <v>12.8</v>
      </c>
      <c r="F309" s="35">
        <v>88.3</v>
      </c>
      <c r="G309" s="35">
        <v>35.6</v>
      </c>
      <c r="H309" s="35">
        <v>38.4</v>
      </c>
      <c r="I309" s="49" t="s">
        <v>257</v>
      </c>
      <c r="J309" s="49">
        <f t="shared" si="41"/>
        <v>72345.139199999991</v>
      </c>
      <c r="K309" s="49">
        <f t="shared" si="42"/>
        <v>24115.046400000003</v>
      </c>
      <c r="L309" s="49">
        <f t="shared" si="43"/>
        <v>166356.1404</v>
      </c>
      <c r="M309" s="49">
        <f t="shared" si="44"/>
        <v>67069.972800000003</v>
      </c>
    </row>
    <row r="310" spans="2:13" ht="16.5" customHeight="1">
      <c r="B310" s="67" t="s">
        <v>184</v>
      </c>
      <c r="C310" s="35">
        <v>2006</v>
      </c>
      <c r="D310" s="35">
        <v>214169.2</v>
      </c>
      <c r="E310" s="35">
        <v>13.1</v>
      </c>
      <c r="F310" s="35">
        <v>87.3</v>
      </c>
      <c r="G310" s="35">
        <v>35.5</v>
      </c>
      <c r="H310" s="35">
        <v>39.4</v>
      </c>
      <c r="I310" s="49" t="s">
        <v>257</v>
      </c>
      <c r="J310" s="49">
        <f t="shared" si="41"/>
        <v>84382.664799999999</v>
      </c>
      <c r="K310" s="49">
        <f t="shared" si="42"/>
        <v>28056.165199999999</v>
      </c>
      <c r="L310" s="49">
        <f t="shared" si="43"/>
        <v>186969.71160000001</v>
      </c>
      <c r="M310" s="49">
        <f t="shared" si="44"/>
        <v>76030.066000000006</v>
      </c>
    </row>
    <row r="311" spans="2:13" ht="16.5" customHeight="1">
      <c r="B311" s="67" t="s">
        <v>184</v>
      </c>
      <c r="C311" s="35">
        <v>2007</v>
      </c>
      <c r="D311" s="35">
        <v>254140.2</v>
      </c>
      <c r="E311" s="35">
        <v>15.3</v>
      </c>
      <c r="F311" s="35">
        <v>91.8</v>
      </c>
      <c r="G311" s="35">
        <v>35.9</v>
      </c>
      <c r="H311" s="35">
        <v>39</v>
      </c>
      <c r="I311" s="49" t="s">
        <v>257</v>
      </c>
      <c r="J311" s="49">
        <f t="shared" si="41"/>
        <v>99114.678000000014</v>
      </c>
      <c r="K311" s="49">
        <f t="shared" si="42"/>
        <v>38883.450600000004</v>
      </c>
      <c r="L311" s="49">
        <f t="shared" si="43"/>
        <v>233300.70360000001</v>
      </c>
      <c r="M311" s="49">
        <f t="shared" si="44"/>
        <v>91236.3318</v>
      </c>
    </row>
    <row r="312" spans="2:13" ht="16.5" customHeight="1">
      <c r="B312" s="67" t="s">
        <v>184</v>
      </c>
      <c r="C312" s="35">
        <v>2008</v>
      </c>
      <c r="D312" s="35">
        <v>235631.1</v>
      </c>
      <c r="E312" s="35">
        <v>17.600000000000001</v>
      </c>
      <c r="F312" s="35">
        <v>99.8</v>
      </c>
      <c r="G312" s="35">
        <v>35.1</v>
      </c>
      <c r="H312" s="35">
        <v>38.5</v>
      </c>
      <c r="I312" s="49" t="s">
        <v>257</v>
      </c>
      <c r="J312" s="49">
        <f t="shared" si="41"/>
        <v>90717.973499999993</v>
      </c>
      <c r="K312" s="49">
        <f t="shared" si="42"/>
        <v>41471.073600000003</v>
      </c>
      <c r="L312" s="49">
        <f t="shared" si="43"/>
        <v>235159.83780000001</v>
      </c>
      <c r="M312" s="49">
        <f t="shared" si="44"/>
        <v>82706.516100000008</v>
      </c>
    </row>
    <row r="313" spans="2:13" ht="16.5" customHeight="1">
      <c r="B313" s="67" t="s">
        <v>184</v>
      </c>
      <c r="C313" s="35">
        <v>2009</v>
      </c>
      <c r="D313" s="35">
        <v>259193.60000000001</v>
      </c>
      <c r="E313" s="35">
        <v>18.8</v>
      </c>
      <c r="F313" s="35">
        <v>104.4</v>
      </c>
      <c r="G313" s="35">
        <v>35.299999999999997</v>
      </c>
      <c r="H313" s="35">
        <v>39.9</v>
      </c>
      <c r="I313" s="49" t="s">
        <v>257</v>
      </c>
      <c r="J313" s="49">
        <f t="shared" si="41"/>
        <v>103418.2464</v>
      </c>
      <c r="K313" s="49">
        <f t="shared" si="42"/>
        <v>48728.39680000001</v>
      </c>
      <c r="L313" s="49">
        <f t="shared" si="43"/>
        <v>270598.11840000004</v>
      </c>
      <c r="M313" s="49">
        <f t="shared" si="44"/>
        <v>91495.340800000005</v>
      </c>
    </row>
    <row r="314" spans="2:13" ht="16.5" customHeight="1">
      <c r="B314" s="67" t="s">
        <v>184</v>
      </c>
      <c r="C314" s="35">
        <v>2010</v>
      </c>
      <c r="D314" s="35">
        <v>243802.2</v>
      </c>
      <c r="E314" s="35">
        <v>18.899999999999999</v>
      </c>
      <c r="F314" s="35">
        <v>108.2</v>
      </c>
      <c r="G314" s="35">
        <v>36.299999999999997</v>
      </c>
      <c r="H314" s="35">
        <v>41</v>
      </c>
      <c r="I314" s="49" t="s">
        <v>257</v>
      </c>
      <c r="J314" s="49">
        <f t="shared" si="41"/>
        <v>99958.902000000016</v>
      </c>
      <c r="K314" s="49">
        <f t="shared" si="42"/>
        <v>46078.6158</v>
      </c>
      <c r="L314" s="49">
        <f t="shared" si="43"/>
        <v>263793.9804</v>
      </c>
      <c r="M314" s="49">
        <f t="shared" si="44"/>
        <v>88500.198599999989</v>
      </c>
    </row>
    <row r="315" spans="2:13" ht="16.5" customHeight="1">
      <c r="B315" s="67" t="s">
        <v>184</v>
      </c>
      <c r="C315" s="35">
        <v>2011</v>
      </c>
      <c r="D315" s="35">
        <v>237284.5</v>
      </c>
      <c r="E315" s="35">
        <v>19.100000000000001</v>
      </c>
      <c r="F315" s="35">
        <v>113.6</v>
      </c>
      <c r="G315" s="35">
        <v>36.200000000000003</v>
      </c>
      <c r="H315" s="35">
        <v>41.1</v>
      </c>
      <c r="I315" s="49" t="s">
        <v>257</v>
      </c>
      <c r="J315" s="49">
        <f t="shared" si="41"/>
        <v>97523.929500000013</v>
      </c>
      <c r="K315" s="49">
        <f t="shared" si="42"/>
        <v>45321.339500000002</v>
      </c>
      <c r="L315" s="49">
        <f t="shared" si="43"/>
        <v>269555.19199999998</v>
      </c>
      <c r="M315" s="49">
        <f t="shared" si="44"/>
        <v>85896.989000000001</v>
      </c>
    </row>
    <row r="316" spans="2:13" ht="16.5" customHeight="1">
      <c r="B316" s="67" t="s">
        <v>184</v>
      </c>
      <c r="C316" s="35">
        <v>2012</v>
      </c>
      <c r="D316" s="35">
        <v>218199.2</v>
      </c>
      <c r="E316" s="35">
        <v>21.1</v>
      </c>
      <c r="F316" s="35">
        <v>120</v>
      </c>
      <c r="G316" s="35">
        <v>35.700000000000003</v>
      </c>
      <c r="H316" s="35">
        <v>40.200000000000003</v>
      </c>
      <c r="I316" s="49" t="s">
        <v>257</v>
      </c>
      <c r="J316" s="49">
        <f t="shared" si="41"/>
        <v>87716.078400000013</v>
      </c>
      <c r="K316" s="49">
        <f t="shared" si="42"/>
        <v>46040.031199999998</v>
      </c>
      <c r="L316" s="49">
        <f t="shared" si="43"/>
        <v>261839.04</v>
      </c>
      <c r="M316" s="49">
        <f t="shared" si="44"/>
        <v>77897.11440000002</v>
      </c>
    </row>
    <row r="317" spans="2:13" ht="16.5" customHeight="1">
      <c r="B317" s="67" t="s">
        <v>184</v>
      </c>
      <c r="C317" s="35">
        <v>2013</v>
      </c>
      <c r="D317" s="35">
        <v>232018.8</v>
      </c>
      <c r="E317" s="35">
        <v>19.2</v>
      </c>
      <c r="F317" s="35">
        <v>114.8</v>
      </c>
      <c r="G317" s="35">
        <v>33</v>
      </c>
      <c r="H317" s="35">
        <v>37.799999999999997</v>
      </c>
      <c r="I317" s="49" t="s">
        <v>257</v>
      </c>
      <c r="J317" s="49">
        <f t="shared" si="41"/>
        <v>87703.10639999999</v>
      </c>
      <c r="K317" s="49">
        <f t="shared" si="42"/>
        <v>44547.609599999996</v>
      </c>
      <c r="L317" s="49">
        <f t="shared" si="43"/>
        <v>266357.58239999996</v>
      </c>
      <c r="M317" s="49">
        <f t="shared" si="44"/>
        <v>76566.203999999998</v>
      </c>
    </row>
    <row r="318" spans="2:13" ht="16.5" customHeight="1">
      <c r="B318" s="67" t="s">
        <v>184</v>
      </c>
      <c r="C318" s="35">
        <v>2014</v>
      </c>
      <c r="D318" s="35">
        <v>216246.3</v>
      </c>
      <c r="E318" s="35">
        <v>16.2</v>
      </c>
      <c r="F318" s="35">
        <v>110.1</v>
      </c>
      <c r="G318" s="35">
        <v>32.4</v>
      </c>
      <c r="H318" s="35">
        <v>37.1</v>
      </c>
      <c r="I318" s="49" t="s">
        <v>257</v>
      </c>
      <c r="J318" s="49">
        <f t="shared" si="41"/>
        <v>80227.377299999993</v>
      </c>
      <c r="K318" s="49">
        <f t="shared" si="42"/>
        <v>35031.900599999994</v>
      </c>
      <c r="L318" s="49">
        <f t="shared" si="43"/>
        <v>238087.17629999999</v>
      </c>
      <c r="M318" s="49">
        <f t="shared" si="44"/>
        <v>70063.801199999987</v>
      </c>
    </row>
    <row r="319" spans="2:13" ht="16.5" customHeight="1">
      <c r="B319" s="67" t="s">
        <v>184</v>
      </c>
      <c r="C319" s="35">
        <v>2015</v>
      </c>
      <c r="D319" s="35">
        <v>196735.8</v>
      </c>
      <c r="E319" s="35">
        <v>14.3</v>
      </c>
      <c r="F319" s="35">
        <v>105.3</v>
      </c>
      <c r="G319" s="35">
        <v>31.1</v>
      </c>
      <c r="H319" s="35">
        <v>35.4</v>
      </c>
      <c r="I319" s="49" t="s">
        <v>257</v>
      </c>
      <c r="J319" s="49">
        <f t="shared" si="41"/>
        <v>69644.473199999993</v>
      </c>
      <c r="K319" s="49">
        <f t="shared" si="42"/>
        <v>28133.219399999998</v>
      </c>
      <c r="L319" s="49">
        <f t="shared" si="43"/>
        <v>207162.79739999998</v>
      </c>
      <c r="M319" s="49">
        <f t="shared" si="44"/>
        <v>61184.8338</v>
      </c>
    </row>
    <row r="320" spans="2:13" ht="16.5" customHeight="1">
      <c r="B320" s="67" t="s">
        <v>184</v>
      </c>
      <c r="C320" s="35">
        <v>2016</v>
      </c>
      <c r="D320" s="35">
        <v>201106.8</v>
      </c>
      <c r="E320" s="35">
        <v>13.2</v>
      </c>
      <c r="F320" s="35">
        <v>98.5</v>
      </c>
      <c r="G320" s="35">
        <v>31.1</v>
      </c>
      <c r="H320" s="35">
        <v>34.700000000000003</v>
      </c>
      <c r="I320" s="49">
        <v>25842.732</v>
      </c>
      <c r="J320" s="49">
        <f t="shared" si="41"/>
        <v>69784.059599999993</v>
      </c>
      <c r="K320" s="49">
        <f t="shared" si="42"/>
        <v>26546.097599999997</v>
      </c>
      <c r="L320" s="49">
        <f t="shared" si="43"/>
        <v>198090.19799999997</v>
      </c>
      <c r="M320" s="49">
        <f t="shared" si="44"/>
        <v>62544.214799999994</v>
      </c>
    </row>
    <row r="321" spans="2:13" ht="16.5" customHeight="1">
      <c r="B321" s="67" t="s">
        <v>184</v>
      </c>
      <c r="C321" s="35">
        <v>2017</v>
      </c>
      <c r="D321" s="35">
        <v>230690.9</v>
      </c>
      <c r="E321" s="35">
        <v>13.8</v>
      </c>
      <c r="F321" s="35">
        <v>93.3</v>
      </c>
      <c r="G321" s="35">
        <v>31.6</v>
      </c>
      <c r="H321" s="35">
        <v>34.5</v>
      </c>
      <c r="I321" s="49" t="s">
        <v>257</v>
      </c>
      <c r="J321" s="49">
        <f t="shared" si="41"/>
        <v>79588.360499999995</v>
      </c>
      <c r="K321" s="49">
        <f t="shared" si="42"/>
        <v>31835.3442</v>
      </c>
      <c r="L321" s="49">
        <f t="shared" si="43"/>
        <v>215234.6097</v>
      </c>
      <c r="M321" s="49">
        <f t="shared" si="44"/>
        <v>72898.324399999998</v>
      </c>
    </row>
    <row r="322" spans="2:13" ht="16.5" customHeight="1">
      <c r="B322" s="67" t="s">
        <v>184</v>
      </c>
      <c r="C322" s="35">
        <v>2018</v>
      </c>
      <c r="D322" s="35">
        <v>233183.8</v>
      </c>
      <c r="E322" s="35">
        <v>12.9</v>
      </c>
      <c r="F322" s="35">
        <v>88.5</v>
      </c>
      <c r="G322" s="35">
        <v>31.3</v>
      </c>
      <c r="H322" s="35">
        <v>33.9</v>
      </c>
      <c r="I322" s="49" t="s">
        <v>257</v>
      </c>
      <c r="J322" s="49">
        <f t="shared" si="41"/>
        <v>79049.308199999999</v>
      </c>
      <c r="K322" s="49">
        <f t="shared" si="42"/>
        <v>30080.710200000001</v>
      </c>
      <c r="L322" s="49">
        <f t="shared" si="43"/>
        <v>206367.663</v>
      </c>
      <c r="M322" s="49">
        <f t="shared" si="44"/>
        <v>72986.529399999999</v>
      </c>
    </row>
    <row r="323" spans="2:13" ht="16.5" customHeight="1">
      <c r="B323" s="35" t="s">
        <v>185</v>
      </c>
      <c r="C323" s="35">
        <v>1995</v>
      </c>
      <c r="D323" s="35">
        <v>198978.6</v>
      </c>
      <c r="E323" s="35">
        <v>-2.8</v>
      </c>
      <c r="F323" s="35">
        <v>-21.7</v>
      </c>
      <c r="G323" s="35">
        <v>232.9</v>
      </c>
      <c r="H323" s="35">
        <v>235.7</v>
      </c>
      <c r="J323" s="49" t="str">
        <f t="shared" si="41"/>
        <v/>
      </c>
      <c r="K323" s="49">
        <f t="shared" si="42"/>
        <v>-5571.4007999999994</v>
      </c>
      <c r="L323" s="49">
        <f t="shared" si="43"/>
        <v>-43178.356200000002</v>
      </c>
      <c r="M323" s="49">
        <f t="shared" si="44"/>
        <v>463421.15940000006</v>
      </c>
    </row>
    <row r="324" spans="2:13" ht="16.5" customHeight="1">
      <c r="B324" s="35" t="s">
        <v>185</v>
      </c>
      <c r="C324" s="35">
        <v>1996</v>
      </c>
      <c r="D324" s="35">
        <v>201849.2</v>
      </c>
      <c r="E324" s="35">
        <v>-2.6</v>
      </c>
      <c r="F324" s="35">
        <v>-17.600000000000001</v>
      </c>
      <c r="G324" s="35">
        <v>220.5</v>
      </c>
      <c r="H324" s="35">
        <v>223</v>
      </c>
      <c r="I324" s="49" t="s">
        <v>257</v>
      </c>
      <c r="J324" s="49">
        <f t="shared" si="41"/>
        <v>450123.71600000001</v>
      </c>
      <c r="K324" s="49">
        <f t="shared" si="42"/>
        <v>-5248.0792000000001</v>
      </c>
      <c r="L324" s="49">
        <f t="shared" si="43"/>
        <v>-35525.459200000005</v>
      </c>
      <c r="M324" s="49">
        <f t="shared" si="44"/>
        <v>445077.48600000003</v>
      </c>
    </row>
    <row r="325" spans="2:13" ht="16.5" customHeight="1">
      <c r="B325" s="35" t="s">
        <v>185</v>
      </c>
      <c r="C325" s="35">
        <v>1997</v>
      </c>
      <c r="D325" s="35">
        <v>206998.39999999999</v>
      </c>
      <c r="E325" s="35">
        <v>-2.4</v>
      </c>
      <c r="F325" s="35">
        <v>-13.5</v>
      </c>
      <c r="G325" s="35">
        <v>208.1</v>
      </c>
      <c r="H325" s="35">
        <v>210.3</v>
      </c>
      <c r="I325" s="49" t="s">
        <v>257</v>
      </c>
      <c r="J325" s="49">
        <f t="shared" si="41"/>
        <v>435317.63520000002</v>
      </c>
      <c r="K325" s="49">
        <f t="shared" si="42"/>
        <v>-4967.9615999999996</v>
      </c>
      <c r="L325" s="49">
        <f t="shared" si="43"/>
        <v>-27944.784</v>
      </c>
      <c r="M325" s="49">
        <f t="shared" si="44"/>
        <v>430763.6704</v>
      </c>
    </row>
    <row r="326" spans="2:13" ht="16.5" customHeight="1">
      <c r="B326" s="35" t="s">
        <v>185</v>
      </c>
      <c r="C326" s="35">
        <v>1998</v>
      </c>
      <c r="D326" s="35">
        <v>243904</v>
      </c>
      <c r="E326" s="35">
        <v>-2.2000000000000002</v>
      </c>
      <c r="F326" s="35">
        <v>-9.4</v>
      </c>
      <c r="G326" s="35">
        <v>195.7</v>
      </c>
      <c r="H326" s="35">
        <v>197.6</v>
      </c>
      <c r="I326" s="49" t="s">
        <v>257</v>
      </c>
      <c r="J326" s="49">
        <f t="shared" si="41"/>
        <v>481954.304</v>
      </c>
      <c r="K326" s="49">
        <f t="shared" si="42"/>
        <v>-5365.8880000000008</v>
      </c>
      <c r="L326" s="49">
        <f t="shared" si="43"/>
        <v>-22926.976000000002</v>
      </c>
      <c r="M326" s="49">
        <f t="shared" si="44"/>
        <v>477320.12799999997</v>
      </c>
    </row>
    <row r="327" spans="2:13" ht="16.5" customHeight="1">
      <c r="B327" s="35" t="s">
        <v>185</v>
      </c>
      <c r="C327" s="35">
        <v>1999</v>
      </c>
      <c r="D327" s="35">
        <v>213137.4</v>
      </c>
      <c r="E327" s="35">
        <v>-2</v>
      </c>
      <c r="F327" s="35">
        <v>-5.3</v>
      </c>
      <c r="G327" s="35">
        <v>183.3</v>
      </c>
      <c r="H327" s="35">
        <v>184.9</v>
      </c>
      <c r="I327" s="49" t="s">
        <v>257</v>
      </c>
      <c r="J327" s="49">
        <f t="shared" si="41"/>
        <v>394091.0526</v>
      </c>
      <c r="K327" s="49">
        <f t="shared" si="42"/>
        <v>-4262.7479999999996</v>
      </c>
      <c r="L327" s="49">
        <f t="shared" si="43"/>
        <v>-11296.2822</v>
      </c>
      <c r="M327" s="49">
        <f t="shared" si="44"/>
        <v>390680.8542</v>
      </c>
    </row>
    <row r="328" spans="2:13" ht="16.5" customHeight="1">
      <c r="B328" s="35" t="s">
        <v>185</v>
      </c>
      <c r="C328" s="35">
        <v>2000</v>
      </c>
      <c r="D328" s="35">
        <v>249585.8</v>
      </c>
      <c r="E328" s="35">
        <v>-1.8</v>
      </c>
      <c r="F328" s="35">
        <v>-1.2</v>
      </c>
      <c r="G328" s="35">
        <v>170.9</v>
      </c>
      <c r="H328" s="35">
        <v>172.2</v>
      </c>
      <c r="I328" s="49" t="s">
        <v>257</v>
      </c>
      <c r="J328" s="49">
        <f t="shared" si="41"/>
        <v>429786.7476</v>
      </c>
      <c r="K328" s="49">
        <f t="shared" si="42"/>
        <v>-4492.5443999999998</v>
      </c>
      <c r="L328" s="49">
        <f t="shared" si="43"/>
        <v>-2995.0295999999998</v>
      </c>
      <c r="M328" s="49">
        <f t="shared" si="44"/>
        <v>426542.13219999999</v>
      </c>
    </row>
    <row r="329" spans="2:13" ht="16.5" customHeight="1">
      <c r="B329" s="35" t="s">
        <v>185</v>
      </c>
      <c r="C329" s="35">
        <v>2001</v>
      </c>
      <c r="D329" s="35">
        <v>158781.4</v>
      </c>
      <c r="E329" s="35">
        <v>-1.6</v>
      </c>
      <c r="F329" s="35">
        <v>2.9</v>
      </c>
      <c r="G329" s="35">
        <v>158.5</v>
      </c>
      <c r="H329" s="35">
        <v>159.5</v>
      </c>
      <c r="I329" s="49" t="s">
        <v>257</v>
      </c>
      <c r="J329" s="49">
        <f t="shared" si="41"/>
        <v>253256.33300000001</v>
      </c>
      <c r="K329" s="49">
        <f t="shared" si="42"/>
        <v>-2540.5023999999999</v>
      </c>
      <c r="L329" s="49">
        <f t="shared" si="43"/>
        <v>4604.6606000000002</v>
      </c>
      <c r="M329" s="49">
        <f t="shared" si="44"/>
        <v>251668.51899999997</v>
      </c>
    </row>
    <row r="330" spans="2:13" ht="16.5" customHeight="1">
      <c r="B330" s="35" t="s">
        <v>185</v>
      </c>
      <c r="C330" s="35">
        <v>2002</v>
      </c>
      <c r="D330" s="35">
        <v>220647.2</v>
      </c>
      <c r="E330" s="35">
        <v>-1.4</v>
      </c>
      <c r="F330" s="35">
        <v>7</v>
      </c>
      <c r="G330" s="35">
        <v>146.1</v>
      </c>
      <c r="H330" s="35">
        <v>146.80000000000001</v>
      </c>
      <c r="I330" s="49" t="s">
        <v>257</v>
      </c>
      <c r="J330" s="49">
        <f t="shared" si="41"/>
        <v>323910.08960000006</v>
      </c>
      <c r="K330" s="49">
        <f t="shared" si="42"/>
        <v>-3089.0608000000002</v>
      </c>
      <c r="L330" s="49">
        <f t="shared" si="43"/>
        <v>15445.304000000002</v>
      </c>
      <c r="M330" s="49">
        <f t="shared" si="44"/>
        <v>322365.55920000002</v>
      </c>
    </row>
    <row r="331" spans="2:13" ht="16.5" customHeight="1">
      <c r="B331" s="35" t="s">
        <v>185</v>
      </c>
      <c r="C331" s="35">
        <v>2003</v>
      </c>
      <c r="D331" s="35">
        <v>322150.90000000002</v>
      </c>
      <c r="E331" s="35">
        <v>-1.2</v>
      </c>
      <c r="F331" s="35">
        <v>11.1</v>
      </c>
      <c r="G331" s="35">
        <v>133.69999999999999</v>
      </c>
      <c r="H331" s="35">
        <v>134.1</v>
      </c>
      <c r="I331" s="49" t="s">
        <v>257</v>
      </c>
      <c r="J331" s="49">
        <f t="shared" si="41"/>
        <v>432004.35689999996</v>
      </c>
      <c r="K331" s="49">
        <f t="shared" si="42"/>
        <v>-3865.8108000000002</v>
      </c>
      <c r="L331" s="49">
        <f t="shared" si="43"/>
        <v>35758.749900000003</v>
      </c>
      <c r="M331" s="49">
        <f t="shared" si="44"/>
        <v>430715.75329999998</v>
      </c>
    </row>
    <row r="332" spans="2:13" ht="16.5" customHeight="1">
      <c r="B332" s="35" t="s">
        <v>185</v>
      </c>
      <c r="C332" s="35">
        <v>2004</v>
      </c>
      <c r="D332" s="35">
        <v>398216.4</v>
      </c>
      <c r="E332" s="35">
        <v>-1</v>
      </c>
      <c r="F332" s="35">
        <v>15.2</v>
      </c>
      <c r="G332" s="35">
        <v>121.3</v>
      </c>
      <c r="H332" s="35">
        <v>121.4</v>
      </c>
      <c r="I332" s="49" t="s">
        <v>257</v>
      </c>
      <c r="J332" s="49">
        <f t="shared" si="41"/>
        <v>483434.70960000006</v>
      </c>
      <c r="K332" s="49">
        <f t="shared" si="42"/>
        <v>-3982.1640000000002</v>
      </c>
      <c r="L332" s="49">
        <f t="shared" si="43"/>
        <v>60528.892800000001</v>
      </c>
      <c r="M332" s="49">
        <f t="shared" si="44"/>
        <v>483036.49320000003</v>
      </c>
    </row>
    <row r="333" spans="2:13" ht="16.5" customHeight="1">
      <c r="B333" s="35" t="s">
        <v>185</v>
      </c>
      <c r="C333" s="35">
        <v>2005</v>
      </c>
      <c r="D333" s="35">
        <v>495034.5</v>
      </c>
      <c r="E333" s="35">
        <v>-0.8</v>
      </c>
      <c r="F333" s="35">
        <v>19.3</v>
      </c>
      <c r="G333" s="35">
        <v>108.9</v>
      </c>
      <c r="H333" s="35">
        <v>108.7</v>
      </c>
      <c r="I333" s="49" t="s">
        <v>257</v>
      </c>
      <c r="J333" s="49">
        <f t="shared" ref="J333:J370" si="45">IF(AND(H333&lt;&gt;"",I333&lt;&gt;""),H333*D333/100,"")</f>
        <v>538102.50150000001</v>
      </c>
      <c r="K333" s="49">
        <f t="shared" ref="K333:K370" si="46">IF(AND(E333&lt;&gt;""),E333*$D333/100,"")</f>
        <v>-3960.2760000000003</v>
      </c>
      <c r="L333" s="49">
        <f t="shared" ref="L333:L370" si="47">IF(AND(F333&lt;&gt;""),F333*$D333/100,"")</f>
        <v>95541.65849999999</v>
      </c>
      <c r="M333" s="49">
        <f t="shared" ref="M333:M370" si="48">IF(AND(G333&lt;&gt;""),G333*$D333/100,"")</f>
        <v>539092.57050000003</v>
      </c>
    </row>
    <row r="334" spans="2:13" ht="16.5" customHeight="1">
      <c r="B334" s="35" t="s">
        <v>185</v>
      </c>
      <c r="C334" s="35">
        <v>2006</v>
      </c>
      <c r="D334" s="35">
        <v>539736.30000000005</v>
      </c>
      <c r="E334" s="35">
        <v>-0.6</v>
      </c>
      <c r="F334" s="35">
        <v>23.4</v>
      </c>
      <c r="G334" s="35">
        <v>96.5</v>
      </c>
      <c r="H334" s="35">
        <v>96</v>
      </c>
      <c r="I334" s="49" t="s">
        <v>257</v>
      </c>
      <c r="J334" s="49">
        <f t="shared" si="45"/>
        <v>518146.84800000006</v>
      </c>
      <c r="K334" s="49">
        <f t="shared" si="46"/>
        <v>-3238.4178000000002</v>
      </c>
      <c r="L334" s="49">
        <f t="shared" si="47"/>
        <v>126298.2942</v>
      </c>
      <c r="M334" s="49">
        <f t="shared" si="48"/>
        <v>520845.5295</v>
      </c>
    </row>
    <row r="335" spans="2:13" ht="16.5" customHeight="1">
      <c r="B335" s="35" t="s">
        <v>185</v>
      </c>
      <c r="C335" s="35">
        <v>2007</v>
      </c>
      <c r="D335" s="35">
        <v>737778.6</v>
      </c>
      <c r="E335" s="35">
        <v>-0.4</v>
      </c>
      <c r="F335" s="35">
        <v>27.5</v>
      </c>
      <c r="G335" s="35">
        <v>84.1</v>
      </c>
      <c r="H335" s="35">
        <v>83.3</v>
      </c>
      <c r="I335" s="49" t="s">
        <v>257</v>
      </c>
      <c r="J335" s="49">
        <f t="shared" si="45"/>
        <v>614569.5737999999</v>
      </c>
      <c r="K335" s="49">
        <f t="shared" si="46"/>
        <v>-2951.1143999999999</v>
      </c>
      <c r="L335" s="49">
        <f t="shared" si="47"/>
        <v>202889.11499999999</v>
      </c>
      <c r="M335" s="49">
        <f t="shared" si="48"/>
        <v>620471.80259999994</v>
      </c>
    </row>
    <row r="336" spans="2:13" ht="16.5" customHeight="1">
      <c r="B336" s="35" t="s">
        <v>185</v>
      </c>
      <c r="C336" s="35">
        <v>2008</v>
      </c>
      <c r="D336" s="35">
        <v>645539.5</v>
      </c>
      <c r="E336" s="35">
        <v>-0.2</v>
      </c>
      <c r="F336" s="35">
        <v>31.6</v>
      </c>
      <c r="G336" s="35">
        <v>71.7</v>
      </c>
      <c r="H336" s="35">
        <v>70.599999999999994</v>
      </c>
      <c r="I336" s="49" t="s">
        <v>257</v>
      </c>
      <c r="J336" s="49">
        <f t="shared" si="45"/>
        <v>455750.88699999993</v>
      </c>
      <c r="K336" s="49">
        <f t="shared" si="46"/>
        <v>-1291.0790000000002</v>
      </c>
      <c r="L336" s="49">
        <f t="shared" si="47"/>
        <v>203990.48199999999</v>
      </c>
      <c r="M336" s="49">
        <f t="shared" si="48"/>
        <v>462851.82149999996</v>
      </c>
    </row>
    <row r="337" spans="2:13" ht="16.5" customHeight="1">
      <c r="B337" s="35" t="s">
        <v>185</v>
      </c>
      <c r="C337" s="35">
        <v>2009</v>
      </c>
      <c r="D337" s="35">
        <v>668689.5</v>
      </c>
      <c r="E337" s="35">
        <v>0</v>
      </c>
      <c r="F337" s="35">
        <v>35.700000000000003</v>
      </c>
      <c r="G337" s="35">
        <v>59.3</v>
      </c>
      <c r="H337" s="35">
        <v>57.9</v>
      </c>
      <c r="I337" s="49" t="s">
        <v>257</v>
      </c>
      <c r="J337" s="49">
        <f t="shared" si="45"/>
        <v>387171.2205</v>
      </c>
      <c r="K337" s="49">
        <f t="shared" si="46"/>
        <v>0</v>
      </c>
      <c r="L337" s="49">
        <f t="shared" si="47"/>
        <v>238722.15150000004</v>
      </c>
      <c r="M337" s="49">
        <f t="shared" si="48"/>
        <v>396532.87349999999</v>
      </c>
    </row>
    <row r="338" spans="2:13" ht="16.5" customHeight="1">
      <c r="B338" s="35" t="s">
        <v>185</v>
      </c>
      <c r="C338" s="35">
        <v>2010</v>
      </c>
      <c r="D338" s="35">
        <v>788907.1</v>
      </c>
      <c r="E338" s="35">
        <v>0.2</v>
      </c>
      <c r="F338" s="35">
        <v>39.799999999999997</v>
      </c>
      <c r="G338" s="35">
        <v>46.9</v>
      </c>
      <c r="H338" s="35">
        <v>45.2</v>
      </c>
      <c r="I338" s="49" t="s">
        <v>257</v>
      </c>
      <c r="J338" s="49">
        <f t="shared" si="45"/>
        <v>356586.00920000003</v>
      </c>
      <c r="K338" s="49">
        <f t="shared" si="46"/>
        <v>1577.8142</v>
      </c>
      <c r="L338" s="49">
        <f t="shared" si="47"/>
        <v>313985.0258</v>
      </c>
      <c r="M338" s="49">
        <f t="shared" si="48"/>
        <v>369997.42989999993</v>
      </c>
    </row>
    <row r="339" spans="2:13" ht="16.5" customHeight="1">
      <c r="B339" s="35" t="s">
        <v>185</v>
      </c>
      <c r="C339" s="35">
        <v>2011</v>
      </c>
      <c r="D339" s="35">
        <v>757136.8</v>
      </c>
      <c r="E339" s="35">
        <v>0.4</v>
      </c>
      <c r="F339" s="35">
        <v>43.9</v>
      </c>
      <c r="G339" s="35">
        <v>34.5</v>
      </c>
      <c r="H339" s="35">
        <v>32.5</v>
      </c>
      <c r="I339" s="49" t="s">
        <v>257</v>
      </c>
      <c r="J339" s="49">
        <f t="shared" si="45"/>
        <v>246069.46</v>
      </c>
      <c r="K339" s="49">
        <f t="shared" si="46"/>
        <v>3028.5472000000004</v>
      </c>
      <c r="L339" s="49">
        <f t="shared" si="47"/>
        <v>332383.0552</v>
      </c>
      <c r="M339" s="49">
        <f t="shared" si="48"/>
        <v>261212.19600000003</v>
      </c>
    </row>
    <row r="340" spans="2:13" ht="16.5" customHeight="1">
      <c r="B340" s="35" t="s">
        <v>185</v>
      </c>
      <c r="C340" s="35">
        <v>2012</v>
      </c>
      <c r="D340" s="35">
        <v>873276.9</v>
      </c>
      <c r="E340" s="35">
        <v>0.5</v>
      </c>
      <c r="F340" s="35">
        <v>44.2</v>
      </c>
      <c r="G340" s="35">
        <v>35.1</v>
      </c>
      <c r="H340" s="35">
        <v>33.4</v>
      </c>
      <c r="I340" s="49" t="s">
        <v>257</v>
      </c>
      <c r="J340" s="49">
        <f t="shared" si="45"/>
        <v>291674.48460000003</v>
      </c>
      <c r="K340" s="49">
        <f t="shared" si="46"/>
        <v>4366.3845000000001</v>
      </c>
      <c r="L340" s="49">
        <f t="shared" si="47"/>
        <v>385988.38980000006</v>
      </c>
      <c r="M340" s="49">
        <f t="shared" si="48"/>
        <v>306520.19190000003</v>
      </c>
    </row>
    <row r="341" spans="2:13" ht="16.5" customHeight="1">
      <c r="B341" s="35" t="s">
        <v>185</v>
      </c>
      <c r="C341" s="35">
        <v>2013</v>
      </c>
      <c r="D341" s="35">
        <v>892868.3</v>
      </c>
      <c r="E341" s="35">
        <v>0.9</v>
      </c>
      <c r="F341" s="35">
        <v>51.4</v>
      </c>
      <c r="G341" s="35">
        <v>37.700000000000003</v>
      </c>
      <c r="H341" s="35">
        <v>35.4</v>
      </c>
      <c r="I341" s="49" t="s">
        <v>257</v>
      </c>
      <c r="J341" s="49">
        <f t="shared" si="45"/>
        <v>316075.37819999998</v>
      </c>
      <c r="K341" s="49">
        <f t="shared" si="46"/>
        <v>8035.8147000000008</v>
      </c>
      <c r="L341" s="49">
        <f t="shared" si="47"/>
        <v>458934.30620000005</v>
      </c>
      <c r="M341" s="49">
        <f t="shared" si="48"/>
        <v>336611.34910000005</v>
      </c>
    </row>
    <row r="342" spans="2:13" ht="16.5" customHeight="1">
      <c r="B342" s="35" t="s">
        <v>185</v>
      </c>
      <c r="C342" s="35">
        <v>2014</v>
      </c>
      <c r="D342" s="35">
        <v>902513.2</v>
      </c>
      <c r="E342" s="35">
        <v>1.3</v>
      </c>
      <c r="F342" s="35">
        <v>54.8</v>
      </c>
      <c r="G342" s="35">
        <v>38.200000000000003</v>
      </c>
      <c r="H342" s="35">
        <v>36</v>
      </c>
      <c r="I342" s="49" t="s">
        <v>257</v>
      </c>
      <c r="J342" s="49">
        <f t="shared" si="45"/>
        <v>324904.75199999998</v>
      </c>
      <c r="K342" s="49">
        <f t="shared" si="46"/>
        <v>11732.6716</v>
      </c>
      <c r="L342" s="49">
        <f t="shared" si="47"/>
        <v>494577.23359999992</v>
      </c>
      <c r="M342" s="49">
        <f t="shared" si="48"/>
        <v>344760.04240000003</v>
      </c>
    </row>
    <row r="343" spans="2:13" ht="16.5" customHeight="1">
      <c r="B343" s="35" t="s">
        <v>185</v>
      </c>
      <c r="C343" s="35">
        <v>2015</v>
      </c>
      <c r="D343" s="35">
        <v>801770.8</v>
      </c>
      <c r="E343" s="35">
        <v>1.5</v>
      </c>
      <c r="F343" s="35">
        <v>60.3</v>
      </c>
      <c r="G343" s="35">
        <v>41.9</v>
      </c>
      <c r="H343" s="35">
        <v>39.299999999999997</v>
      </c>
      <c r="I343" s="49" t="s">
        <v>257</v>
      </c>
      <c r="J343" s="49">
        <f t="shared" si="45"/>
        <v>315095.92440000002</v>
      </c>
      <c r="K343" s="49">
        <f t="shared" si="46"/>
        <v>12026.562000000002</v>
      </c>
      <c r="L343" s="49">
        <f t="shared" si="47"/>
        <v>483467.79240000003</v>
      </c>
      <c r="M343" s="49">
        <f t="shared" si="48"/>
        <v>335941.96520000004</v>
      </c>
    </row>
    <row r="344" spans="2:13" ht="16.5" customHeight="1">
      <c r="B344" s="35" t="s">
        <v>185</v>
      </c>
      <c r="C344" s="35">
        <v>2016</v>
      </c>
      <c r="D344" s="35">
        <v>791651.3</v>
      </c>
      <c r="E344" s="35">
        <v>1.8</v>
      </c>
      <c r="F344" s="35">
        <v>65.599999999999994</v>
      </c>
      <c r="G344" s="35">
        <v>42.8</v>
      </c>
      <c r="H344" s="35">
        <v>39.5</v>
      </c>
      <c r="I344" s="49">
        <v>36982.186000000002</v>
      </c>
      <c r="J344" s="49">
        <f t="shared" si="45"/>
        <v>312702.2635</v>
      </c>
      <c r="K344" s="49">
        <f t="shared" si="46"/>
        <v>14249.723400000001</v>
      </c>
      <c r="L344" s="49">
        <f t="shared" si="47"/>
        <v>519323.25280000002</v>
      </c>
      <c r="M344" s="49">
        <f t="shared" si="48"/>
        <v>338826.75640000001</v>
      </c>
    </row>
    <row r="345" spans="2:13" ht="16.5" customHeight="1">
      <c r="B345" s="35" t="s">
        <v>185</v>
      </c>
      <c r="C345" s="35">
        <v>2017</v>
      </c>
      <c r="D345" s="35">
        <v>815019.4</v>
      </c>
      <c r="E345" s="35">
        <v>1.8</v>
      </c>
      <c r="F345" s="35">
        <v>66.3</v>
      </c>
      <c r="G345" s="35">
        <v>42.8</v>
      </c>
      <c r="H345" s="35">
        <v>39.200000000000003</v>
      </c>
      <c r="I345" s="49" t="s">
        <v>257</v>
      </c>
      <c r="J345" s="49">
        <f t="shared" si="45"/>
        <v>319487.60480000003</v>
      </c>
      <c r="K345" s="49">
        <f t="shared" si="46"/>
        <v>14670.349200000002</v>
      </c>
      <c r="L345" s="49">
        <f t="shared" si="47"/>
        <v>540357.86219999997</v>
      </c>
      <c r="M345" s="49">
        <f t="shared" si="48"/>
        <v>348828.30320000002</v>
      </c>
    </row>
    <row r="346" spans="2:13" ht="16.5" customHeight="1">
      <c r="B346" s="35" t="s">
        <v>185</v>
      </c>
      <c r="C346" s="35">
        <v>2018</v>
      </c>
      <c r="D346" s="35">
        <v>673581.5</v>
      </c>
      <c r="E346" s="35">
        <v>1.8</v>
      </c>
      <c r="F346" s="35">
        <v>67.3</v>
      </c>
      <c r="G346" s="35">
        <v>42.9</v>
      </c>
      <c r="H346" s="35">
        <v>38.6</v>
      </c>
      <c r="I346" s="49" t="s">
        <v>257</v>
      </c>
      <c r="J346" s="49">
        <f t="shared" si="45"/>
        <v>260002.45900000003</v>
      </c>
      <c r="K346" s="49">
        <f t="shared" si="46"/>
        <v>12124.466999999999</v>
      </c>
      <c r="L346" s="49">
        <f t="shared" si="47"/>
        <v>453320.34949999995</v>
      </c>
      <c r="M346" s="49">
        <f t="shared" si="48"/>
        <v>288966.46349999995</v>
      </c>
    </row>
    <row r="347" spans="2:13" ht="16.5" customHeight="1">
      <c r="B347" s="67" t="s">
        <v>186</v>
      </c>
      <c r="C347" s="35">
        <v>1995</v>
      </c>
      <c r="D347" s="35">
        <v>7639750</v>
      </c>
      <c r="E347" s="35">
        <v>23.3</v>
      </c>
      <c r="F347" s="35">
        <v>32.4</v>
      </c>
      <c r="G347" s="35">
        <v>12.7</v>
      </c>
      <c r="H347" s="35">
        <v>17.3</v>
      </c>
      <c r="J347" s="49" t="str">
        <f t="shared" si="45"/>
        <v/>
      </c>
      <c r="K347" s="49">
        <f t="shared" si="46"/>
        <v>1780061.75</v>
      </c>
      <c r="L347" s="49">
        <f t="shared" si="47"/>
        <v>2475279</v>
      </c>
      <c r="M347" s="49">
        <f t="shared" si="48"/>
        <v>970248.25</v>
      </c>
    </row>
    <row r="348" spans="2:13" ht="16.5" customHeight="1">
      <c r="B348" s="67" t="s">
        <v>186</v>
      </c>
      <c r="C348" s="35">
        <v>1996</v>
      </c>
      <c r="D348" s="35">
        <v>8073125</v>
      </c>
      <c r="E348" s="35">
        <v>23.2</v>
      </c>
      <c r="F348" s="35">
        <v>32.299999999999997</v>
      </c>
      <c r="G348" s="35">
        <v>13</v>
      </c>
      <c r="H348" s="35">
        <v>17.8</v>
      </c>
      <c r="I348" s="49" t="s">
        <v>257</v>
      </c>
      <c r="J348" s="49">
        <f t="shared" si="45"/>
        <v>1437016.25</v>
      </c>
      <c r="K348" s="49">
        <f t="shared" si="46"/>
        <v>1872965</v>
      </c>
      <c r="L348" s="49">
        <f t="shared" si="47"/>
        <v>2607619.3749999995</v>
      </c>
      <c r="M348" s="49">
        <f t="shared" si="48"/>
        <v>1049506.25</v>
      </c>
    </row>
    <row r="349" spans="2:13" ht="16.5" customHeight="1">
      <c r="B349" s="67" t="s">
        <v>186</v>
      </c>
      <c r="C349" s="35">
        <v>1997</v>
      </c>
      <c r="D349" s="35">
        <v>8577550</v>
      </c>
      <c r="E349" s="35">
        <v>23.5</v>
      </c>
      <c r="F349" s="35">
        <v>33.1</v>
      </c>
      <c r="G349" s="35">
        <v>13.4</v>
      </c>
      <c r="H349" s="35">
        <v>18.2</v>
      </c>
      <c r="I349" s="49" t="s">
        <v>257</v>
      </c>
      <c r="J349" s="49">
        <f t="shared" si="45"/>
        <v>1561114.1</v>
      </c>
      <c r="K349" s="49">
        <f t="shared" si="46"/>
        <v>2015724.25</v>
      </c>
      <c r="L349" s="49">
        <f t="shared" si="47"/>
        <v>2839169.05</v>
      </c>
      <c r="M349" s="49">
        <f t="shared" si="48"/>
        <v>1149391.7</v>
      </c>
    </row>
    <row r="350" spans="2:13" ht="16.5" customHeight="1">
      <c r="B350" s="67" t="s">
        <v>186</v>
      </c>
      <c r="C350" s="35">
        <v>1998</v>
      </c>
      <c r="D350" s="35">
        <v>9062825</v>
      </c>
      <c r="E350" s="35">
        <v>24.9</v>
      </c>
      <c r="F350" s="35">
        <v>34.799999999999997</v>
      </c>
      <c r="G350" s="35">
        <v>13.7</v>
      </c>
      <c r="H350" s="35">
        <v>18.5</v>
      </c>
      <c r="I350" s="49" t="s">
        <v>257</v>
      </c>
      <c r="J350" s="49">
        <f t="shared" si="45"/>
        <v>1676622.625</v>
      </c>
      <c r="K350" s="49">
        <f t="shared" si="46"/>
        <v>2256643.4249999998</v>
      </c>
      <c r="L350" s="49">
        <f t="shared" si="47"/>
        <v>3153863.1</v>
      </c>
      <c r="M350" s="49">
        <f t="shared" si="48"/>
        <v>1241607.0249999999</v>
      </c>
    </row>
    <row r="351" spans="2:13" ht="16.5" customHeight="1">
      <c r="B351" s="67" t="s">
        <v>186</v>
      </c>
      <c r="C351" s="35">
        <v>1999</v>
      </c>
      <c r="D351" s="35">
        <v>9630700</v>
      </c>
      <c r="E351" s="35">
        <v>26</v>
      </c>
      <c r="F351" s="35">
        <v>36.4</v>
      </c>
      <c r="G351" s="35">
        <v>15.1</v>
      </c>
      <c r="H351" s="35">
        <v>20</v>
      </c>
      <c r="I351" s="49" t="s">
        <v>257</v>
      </c>
      <c r="J351" s="49">
        <f t="shared" si="45"/>
        <v>1926140</v>
      </c>
      <c r="K351" s="49">
        <f t="shared" si="46"/>
        <v>2503982</v>
      </c>
      <c r="L351" s="49">
        <f t="shared" si="47"/>
        <v>3505574.8</v>
      </c>
      <c r="M351" s="49">
        <f t="shared" si="48"/>
        <v>1454235.7</v>
      </c>
    </row>
    <row r="352" spans="2:13" ht="16.5" customHeight="1">
      <c r="B352" s="67" t="s">
        <v>186</v>
      </c>
      <c r="C352" s="35">
        <v>2000</v>
      </c>
      <c r="D352" s="75">
        <v>10300000</v>
      </c>
      <c r="E352" s="35">
        <v>26.3</v>
      </c>
      <c r="F352" s="35">
        <v>37.6</v>
      </c>
      <c r="G352" s="35">
        <v>17.600000000000001</v>
      </c>
      <c r="H352" s="35">
        <v>22.2</v>
      </c>
      <c r="I352" s="49" t="s">
        <v>257</v>
      </c>
      <c r="J352" s="49">
        <f t="shared" si="45"/>
        <v>2286600</v>
      </c>
      <c r="K352" s="49">
        <f t="shared" si="46"/>
        <v>2708900</v>
      </c>
      <c r="L352" s="49">
        <f t="shared" si="47"/>
        <v>3872800</v>
      </c>
      <c r="M352" s="49">
        <f t="shared" si="48"/>
        <v>1812800</v>
      </c>
    </row>
    <row r="353" spans="2:13" ht="16.5" customHeight="1">
      <c r="B353" s="67" t="s">
        <v>186</v>
      </c>
      <c r="C353" s="35">
        <v>2001</v>
      </c>
      <c r="D353" s="75">
        <v>10600000</v>
      </c>
      <c r="E353" s="35">
        <v>27.3</v>
      </c>
      <c r="F353" s="35">
        <v>37.4</v>
      </c>
      <c r="G353" s="35">
        <v>16</v>
      </c>
      <c r="H353" s="35">
        <v>20.399999999999999</v>
      </c>
      <c r="I353" s="49" t="s">
        <v>257</v>
      </c>
      <c r="J353" s="49">
        <f t="shared" si="45"/>
        <v>2162399.9999999995</v>
      </c>
      <c r="K353" s="49">
        <f t="shared" si="46"/>
        <v>2893800</v>
      </c>
      <c r="L353" s="49">
        <f t="shared" si="47"/>
        <v>3964400</v>
      </c>
      <c r="M353" s="49">
        <f t="shared" si="48"/>
        <v>1696000</v>
      </c>
    </row>
    <row r="354" spans="2:13" ht="16.5" customHeight="1">
      <c r="B354" s="67" t="s">
        <v>186</v>
      </c>
      <c r="C354" s="35">
        <v>2002</v>
      </c>
      <c r="D354" s="75">
        <v>10900000</v>
      </c>
      <c r="E354" s="35">
        <v>26.6</v>
      </c>
      <c r="F354" s="35">
        <v>37.4</v>
      </c>
      <c r="G354" s="35">
        <v>15.9</v>
      </c>
      <c r="H354" s="35">
        <v>19</v>
      </c>
      <c r="I354" s="49" t="s">
        <v>257</v>
      </c>
      <c r="J354" s="49">
        <f t="shared" si="45"/>
        <v>2071000</v>
      </c>
      <c r="K354" s="49">
        <f t="shared" si="46"/>
        <v>2899400</v>
      </c>
      <c r="L354" s="49">
        <f t="shared" si="47"/>
        <v>4076600</v>
      </c>
      <c r="M354" s="49">
        <f t="shared" si="48"/>
        <v>1733100</v>
      </c>
    </row>
    <row r="355" spans="2:13" ht="16.5" customHeight="1">
      <c r="B355" s="67" t="s">
        <v>186</v>
      </c>
      <c r="C355" s="35">
        <v>2003</v>
      </c>
      <c r="D355" s="75">
        <v>11500000</v>
      </c>
      <c r="E355" s="35">
        <v>25.7</v>
      </c>
      <c r="F355" s="35">
        <v>36.1</v>
      </c>
      <c r="G355" s="35">
        <v>14.5</v>
      </c>
      <c r="H355" s="35">
        <v>17.7</v>
      </c>
      <c r="I355" s="49" t="s">
        <v>257</v>
      </c>
      <c r="J355" s="49">
        <f t="shared" si="45"/>
        <v>2035500</v>
      </c>
      <c r="K355" s="49">
        <f t="shared" si="46"/>
        <v>2955500</v>
      </c>
      <c r="L355" s="49">
        <f t="shared" si="47"/>
        <v>4151500</v>
      </c>
      <c r="M355" s="49">
        <f t="shared" si="48"/>
        <v>1667500</v>
      </c>
    </row>
    <row r="356" spans="2:13" ht="16.5" customHeight="1">
      <c r="B356" s="67" t="s">
        <v>186</v>
      </c>
      <c r="C356" s="35">
        <v>2004</v>
      </c>
      <c r="D356" s="75">
        <v>12200000</v>
      </c>
      <c r="E356" s="35">
        <v>24.5</v>
      </c>
      <c r="F356" s="35">
        <v>37</v>
      </c>
      <c r="G356" s="35">
        <v>14.6</v>
      </c>
      <c r="H356" s="35">
        <v>17.899999999999999</v>
      </c>
      <c r="I356" s="49" t="s">
        <v>257</v>
      </c>
      <c r="J356" s="49">
        <f t="shared" si="45"/>
        <v>2183799.9999999995</v>
      </c>
      <c r="K356" s="49">
        <f t="shared" si="46"/>
        <v>2989000</v>
      </c>
      <c r="L356" s="49">
        <f t="shared" si="47"/>
        <v>4514000</v>
      </c>
      <c r="M356" s="49">
        <f t="shared" si="48"/>
        <v>1781200</v>
      </c>
    </row>
    <row r="357" spans="2:13" ht="16.5" customHeight="1">
      <c r="B357" s="67" t="s">
        <v>186</v>
      </c>
      <c r="C357" s="35">
        <v>2005</v>
      </c>
      <c r="D357" s="75">
        <v>13000000</v>
      </c>
      <c r="E357" s="35">
        <v>22.9</v>
      </c>
      <c r="F357" s="35">
        <v>39.4</v>
      </c>
      <c r="G357" s="35">
        <v>15.5</v>
      </c>
      <c r="H357" s="35">
        <v>19.399999999999999</v>
      </c>
      <c r="I357" s="49" t="s">
        <v>257</v>
      </c>
      <c r="J357" s="49">
        <f t="shared" si="45"/>
        <v>2521999.9999999995</v>
      </c>
      <c r="K357" s="49">
        <f t="shared" si="46"/>
        <v>2977000</v>
      </c>
      <c r="L357" s="49">
        <f t="shared" si="47"/>
        <v>5122000</v>
      </c>
      <c r="M357" s="49">
        <f t="shared" si="48"/>
        <v>2015000</v>
      </c>
    </row>
    <row r="358" spans="2:13" ht="16.5" customHeight="1">
      <c r="B358" s="67" t="s">
        <v>186</v>
      </c>
      <c r="C358" s="35">
        <v>2006</v>
      </c>
      <c r="D358" s="75">
        <v>13800000</v>
      </c>
      <c r="E358" s="35">
        <v>22.7</v>
      </c>
      <c r="F358" s="35">
        <v>42</v>
      </c>
      <c r="G358" s="35">
        <v>15.6</v>
      </c>
      <c r="H358" s="35">
        <v>18.5</v>
      </c>
      <c r="I358" s="49" t="s">
        <v>257</v>
      </c>
      <c r="J358" s="49">
        <f t="shared" si="45"/>
        <v>2553000</v>
      </c>
      <c r="K358" s="49">
        <f t="shared" si="46"/>
        <v>3132600</v>
      </c>
      <c r="L358" s="49">
        <f t="shared" si="47"/>
        <v>5796000</v>
      </c>
      <c r="M358" s="49">
        <f t="shared" si="48"/>
        <v>2152800</v>
      </c>
    </row>
    <row r="359" spans="2:13" ht="16.5" customHeight="1">
      <c r="B359" s="67" t="s">
        <v>186</v>
      </c>
      <c r="C359" s="35">
        <v>2007</v>
      </c>
      <c r="D359" s="75">
        <v>14500000</v>
      </c>
      <c r="E359" s="35">
        <v>23.1</v>
      </c>
      <c r="F359" s="35">
        <v>46.6</v>
      </c>
      <c r="G359" s="35">
        <v>15.7</v>
      </c>
      <c r="H359" s="35">
        <v>19.3</v>
      </c>
      <c r="I359" s="49" t="s">
        <v>257</v>
      </c>
      <c r="J359" s="49">
        <f t="shared" si="45"/>
        <v>2798500</v>
      </c>
      <c r="K359" s="49">
        <f t="shared" si="46"/>
        <v>3349500</v>
      </c>
      <c r="L359" s="49">
        <f t="shared" si="47"/>
        <v>6757000</v>
      </c>
      <c r="M359" s="49">
        <f t="shared" si="48"/>
        <v>2276500</v>
      </c>
    </row>
    <row r="360" spans="2:13" ht="16.5" customHeight="1">
      <c r="B360" s="67" t="s">
        <v>186</v>
      </c>
      <c r="C360" s="35">
        <v>2008</v>
      </c>
      <c r="D360" s="75">
        <v>14700000</v>
      </c>
      <c r="E360" s="35">
        <v>24</v>
      </c>
      <c r="F360" s="35">
        <v>48.4</v>
      </c>
      <c r="G360" s="35">
        <v>14</v>
      </c>
      <c r="H360" s="35">
        <v>17.8</v>
      </c>
      <c r="I360" s="49" t="s">
        <v>257</v>
      </c>
      <c r="J360" s="49">
        <f t="shared" si="45"/>
        <v>2616600</v>
      </c>
      <c r="K360" s="49">
        <f t="shared" si="46"/>
        <v>3528000</v>
      </c>
      <c r="L360" s="49">
        <f t="shared" si="47"/>
        <v>7114800</v>
      </c>
      <c r="M360" s="49">
        <f t="shared" si="48"/>
        <v>2058000</v>
      </c>
    </row>
    <row r="361" spans="2:13" ht="16.5" customHeight="1">
      <c r="B361" s="67" t="s">
        <v>186</v>
      </c>
      <c r="C361" s="35">
        <v>2009</v>
      </c>
      <c r="D361" s="75">
        <v>14400000</v>
      </c>
      <c r="E361" s="35">
        <v>25.8</v>
      </c>
      <c r="F361" s="35">
        <v>44.6</v>
      </c>
      <c r="G361" s="35">
        <v>13.8</v>
      </c>
      <c r="H361" s="35">
        <v>17.8</v>
      </c>
      <c r="I361" s="49" t="s">
        <v>257</v>
      </c>
      <c r="J361" s="49">
        <f t="shared" si="45"/>
        <v>2563200</v>
      </c>
      <c r="K361" s="49">
        <f t="shared" si="46"/>
        <v>3715200</v>
      </c>
      <c r="L361" s="49">
        <f t="shared" si="47"/>
        <v>6422400</v>
      </c>
      <c r="M361" s="49">
        <f t="shared" si="48"/>
        <v>1987200</v>
      </c>
    </row>
    <row r="362" spans="2:13" ht="16.5" customHeight="1">
      <c r="B362" s="67" t="s">
        <v>186</v>
      </c>
      <c r="C362" s="35">
        <v>2010</v>
      </c>
      <c r="D362" s="75">
        <v>15000000</v>
      </c>
      <c r="E362" s="35">
        <v>26.4</v>
      </c>
      <c r="F362" s="35">
        <v>40.4</v>
      </c>
      <c r="G362" s="35">
        <v>14.5</v>
      </c>
      <c r="H362" s="35">
        <v>18</v>
      </c>
      <c r="I362" s="49" t="s">
        <v>257</v>
      </c>
      <c r="J362" s="49">
        <f t="shared" si="45"/>
        <v>2700000</v>
      </c>
      <c r="K362" s="49">
        <f t="shared" si="46"/>
        <v>3960000</v>
      </c>
      <c r="L362" s="49">
        <f t="shared" si="47"/>
        <v>6060000</v>
      </c>
      <c r="M362" s="49">
        <f t="shared" si="48"/>
        <v>2175000</v>
      </c>
    </row>
    <row r="363" spans="2:13" ht="16.5" customHeight="1">
      <c r="B363" s="67" t="s">
        <v>186</v>
      </c>
      <c r="C363" s="35">
        <v>2011</v>
      </c>
      <c r="D363" s="75">
        <v>15500000</v>
      </c>
      <c r="E363" s="35">
        <v>26.8</v>
      </c>
      <c r="F363" s="35">
        <v>39.299999999999997</v>
      </c>
      <c r="G363" s="35">
        <v>14.5</v>
      </c>
      <c r="H363" s="35">
        <v>18.3</v>
      </c>
      <c r="I363" s="49" t="s">
        <v>257</v>
      </c>
      <c r="J363" s="49">
        <f t="shared" si="45"/>
        <v>2836500</v>
      </c>
      <c r="K363" s="49">
        <f t="shared" si="46"/>
        <v>4154000</v>
      </c>
      <c r="L363" s="49">
        <f t="shared" si="47"/>
        <v>6091500</v>
      </c>
      <c r="M363" s="49">
        <f t="shared" si="48"/>
        <v>2247500</v>
      </c>
    </row>
    <row r="364" spans="2:13" ht="16.5" customHeight="1">
      <c r="B364" s="67" t="s">
        <v>186</v>
      </c>
      <c r="C364" s="35">
        <v>2012</v>
      </c>
      <c r="D364" s="75">
        <v>16200000</v>
      </c>
      <c r="E364" s="35">
        <v>27.9</v>
      </c>
      <c r="F364" s="35">
        <v>38.700000000000003</v>
      </c>
      <c r="G364" s="35">
        <v>14.4</v>
      </c>
      <c r="H364" s="35">
        <v>17.899999999999999</v>
      </c>
      <c r="I364" s="49" t="s">
        <v>257</v>
      </c>
      <c r="J364" s="49">
        <f t="shared" si="45"/>
        <v>2899800</v>
      </c>
      <c r="K364" s="49">
        <f t="shared" si="46"/>
        <v>4519800</v>
      </c>
      <c r="L364" s="49">
        <f t="shared" si="47"/>
        <v>6269400</v>
      </c>
      <c r="M364" s="49">
        <f t="shared" si="48"/>
        <v>2332800</v>
      </c>
    </row>
    <row r="365" spans="2:13" ht="16.5" customHeight="1">
      <c r="B365" s="67" t="s">
        <v>186</v>
      </c>
      <c r="C365" s="35">
        <v>2013</v>
      </c>
      <c r="D365" s="75">
        <v>16800000</v>
      </c>
      <c r="E365" s="35">
        <v>28.6</v>
      </c>
      <c r="F365" s="35">
        <v>38.4</v>
      </c>
      <c r="G365" s="35">
        <v>14.7</v>
      </c>
      <c r="H365" s="35">
        <v>19.100000000000001</v>
      </c>
      <c r="I365" s="49" t="s">
        <v>257</v>
      </c>
      <c r="J365" s="49">
        <f t="shared" si="45"/>
        <v>3208800</v>
      </c>
      <c r="K365" s="49">
        <f t="shared" si="46"/>
        <v>4804800</v>
      </c>
      <c r="L365" s="49">
        <f t="shared" si="47"/>
        <v>6451200</v>
      </c>
      <c r="M365" s="49">
        <f t="shared" si="48"/>
        <v>2469600</v>
      </c>
    </row>
    <row r="366" spans="2:13" ht="16.5" customHeight="1">
      <c r="B366" s="67" t="s">
        <v>186</v>
      </c>
      <c r="C366" s="35">
        <v>2014</v>
      </c>
      <c r="D366" s="75">
        <v>17500000</v>
      </c>
      <c r="E366" s="35">
        <v>29.4</v>
      </c>
      <c r="F366" s="35">
        <v>39.200000000000003</v>
      </c>
      <c r="G366" s="35">
        <v>15.1</v>
      </c>
      <c r="H366" s="35">
        <v>19.100000000000001</v>
      </c>
      <c r="I366" s="49" t="s">
        <v>257</v>
      </c>
      <c r="J366" s="49">
        <f t="shared" si="45"/>
        <v>3342500</v>
      </c>
      <c r="K366" s="49">
        <f t="shared" si="46"/>
        <v>5145000</v>
      </c>
      <c r="L366" s="49">
        <f t="shared" si="47"/>
        <v>6860000</v>
      </c>
      <c r="M366" s="49">
        <f t="shared" si="48"/>
        <v>2642500</v>
      </c>
    </row>
    <row r="367" spans="2:13" ht="16.5" customHeight="1">
      <c r="B367" s="67" t="s">
        <v>186</v>
      </c>
      <c r="C367" s="35">
        <v>2015</v>
      </c>
      <c r="D367" s="75">
        <v>18200000</v>
      </c>
      <c r="E367" s="35">
        <v>30.2</v>
      </c>
      <c r="F367" s="35">
        <v>40</v>
      </c>
      <c r="G367" s="35">
        <v>15.5</v>
      </c>
      <c r="H367" s="35">
        <v>19.100000000000001</v>
      </c>
      <c r="I367" s="49" t="s">
        <v>257</v>
      </c>
      <c r="J367" s="49">
        <f t="shared" si="45"/>
        <v>3476200</v>
      </c>
      <c r="K367" s="49">
        <f t="shared" si="46"/>
        <v>5496400</v>
      </c>
      <c r="L367" s="49">
        <f t="shared" si="47"/>
        <v>7280000</v>
      </c>
      <c r="M367" s="49">
        <f t="shared" si="48"/>
        <v>2821000</v>
      </c>
    </row>
    <row r="368" spans="2:13" ht="16.5" customHeight="1">
      <c r="B368" s="67" t="s">
        <v>186</v>
      </c>
      <c r="C368" s="35">
        <v>2016</v>
      </c>
      <c r="D368" s="75">
        <v>18700000</v>
      </c>
      <c r="E368" s="35">
        <v>31</v>
      </c>
      <c r="F368" s="35">
        <v>40.799999999999997</v>
      </c>
      <c r="G368" s="35">
        <v>15.9</v>
      </c>
      <c r="H368" s="35">
        <v>19.100000000000001</v>
      </c>
      <c r="I368" s="49">
        <v>94300.622000000003</v>
      </c>
      <c r="J368" s="49">
        <f t="shared" si="45"/>
        <v>3571700</v>
      </c>
      <c r="K368" s="49">
        <f t="shared" si="46"/>
        <v>5797000</v>
      </c>
      <c r="L368" s="49">
        <f t="shared" si="47"/>
        <v>7629600</v>
      </c>
      <c r="M368" s="49">
        <f t="shared" si="48"/>
        <v>2973300</v>
      </c>
    </row>
    <row r="369" spans="2:13" ht="16.5" customHeight="1">
      <c r="B369" s="67" t="s">
        <v>186</v>
      </c>
      <c r="C369" s="35">
        <v>2017</v>
      </c>
      <c r="D369" s="75">
        <v>19500000</v>
      </c>
      <c r="E369" s="35">
        <v>31.8</v>
      </c>
      <c r="F369" s="35">
        <v>41.6</v>
      </c>
      <c r="G369" s="35">
        <v>16.3</v>
      </c>
      <c r="H369" s="35">
        <v>19.100000000000001</v>
      </c>
      <c r="I369" s="49" t="s">
        <v>257</v>
      </c>
      <c r="J369" s="49">
        <f t="shared" si="45"/>
        <v>3724500</v>
      </c>
      <c r="K369" s="49">
        <f t="shared" si="46"/>
        <v>6201000</v>
      </c>
      <c r="L369" s="49">
        <f t="shared" si="47"/>
        <v>8112000</v>
      </c>
      <c r="M369" s="49">
        <f t="shared" si="48"/>
        <v>3178500</v>
      </c>
    </row>
    <row r="370" spans="2:13" ht="16.5" customHeight="1">
      <c r="B370" s="67" t="s">
        <v>186</v>
      </c>
      <c r="C370" s="35">
        <v>2018</v>
      </c>
      <c r="D370" s="75">
        <v>20600000</v>
      </c>
      <c r="E370" s="35">
        <v>32.6</v>
      </c>
      <c r="F370" s="35">
        <v>42.4</v>
      </c>
      <c r="G370" s="35">
        <v>16.7</v>
      </c>
      <c r="H370" s="35">
        <v>19.100000000000001</v>
      </c>
      <c r="I370" s="49" t="s">
        <v>257</v>
      </c>
      <c r="J370" s="49">
        <f t="shared" si="45"/>
        <v>3934600</v>
      </c>
      <c r="K370" s="49">
        <f t="shared" si="46"/>
        <v>6715600</v>
      </c>
      <c r="L370" s="49">
        <f t="shared" si="47"/>
        <v>8734400</v>
      </c>
      <c r="M370" s="49">
        <f t="shared" si="48"/>
        <v>3440200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7:G109"/>
  <sheetViews>
    <sheetView showGridLines="0" topLeftCell="A7" zoomScale="55" zoomScaleNormal="55" workbookViewId="0">
      <selection activeCell="Q40" sqref="Q40"/>
    </sheetView>
  </sheetViews>
  <sheetFormatPr defaultColWidth="9" defaultRowHeight="36"/>
  <cols>
    <col min="1" max="1" width="9" style="18"/>
    <col min="2" max="2" width="0.625" style="22" customWidth="1"/>
    <col min="3" max="3" width="0.125" style="18" customWidth="1"/>
    <col min="4" max="4" width="10.375" style="23" customWidth="1"/>
    <col min="5" max="7" width="64" style="18" customWidth="1"/>
    <col min="8" max="16384" width="9" style="18"/>
  </cols>
  <sheetData>
    <row r="7" spans="4:7" ht="4.5" customHeight="1"/>
    <row r="8" spans="4:7" ht="3.75" customHeight="1" thickBot="1"/>
    <row r="9" spans="4:7" ht="44.25" customHeight="1" thickTop="1" thickBot="1">
      <c r="D9" s="24"/>
      <c r="E9" s="20" t="s">
        <v>218</v>
      </c>
      <c r="F9" s="19" t="s">
        <v>217</v>
      </c>
      <c r="G9" s="20" t="s">
        <v>216</v>
      </c>
    </row>
    <row r="10" spans="4:7" ht="8.1" customHeight="1" thickTop="1">
      <c r="D10" s="170" t="s">
        <v>56</v>
      </c>
      <c r="E10" s="175" t="s">
        <v>212</v>
      </c>
      <c r="F10" s="176"/>
      <c r="G10" s="177"/>
    </row>
    <row r="11" spans="4:7" ht="35.25" customHeight="1">
      <c r="D11" s="171"/>
      <c r="E11" s="178"/>
      <c r="F11" s="179"/>
      <c r="G11" s="180"/>
    </row>
    <row r="12" spans="4:7" ht="25.5" customHeight="1">
      <c r="D12" s="171"/>
      <c r="E12" s="131">
        <v>0.2</v>
      </c>
      <c r="F12" s="155">
        <v>0.04</v>
      </c>
      <c r="G12" s="185">
        <v>0.04</v>
      </c>
    </row>
    <row r="13" spans="4:7" ht="7.5" customHeight="1">
      <c r="D13" s="171"/>
      <c r="E13" s="131"/>
      <c r="F13" s="155"/>
      <c r="G13" s="185"/>
    </row>
    <row r="14" spans="4:7" ht="7.5" customHeight="1" thickBot="1">
      <c r="D14" s="171"/>
      <c r="E14" s="132"/>
      <c r="F14" s="153"/>
      <c r="G14" s="154"/>
    </row>
    <row r="15" spans="4:7" ht="32.25" customHeight="1" thickTop="1">
      <c r="D15" s="171"/>
      <c r="E15" s="132"/>
      <c r="F15" s="189" t="s">
        <v>213</v>
      </c>
      <c r="G15" s="190"/>
    </row>
    <row r="16" spans="4:7" ht="6" customHeight="1">
      <c r="D16" s="171"/>
      <c r="E16" s="132"/>
      <c r="F16" s="191"/>
      <c r="G16" s="192"/>
    </row>
    <row r="17" spans="2:7" ht="27.75" customHeight="1">
      <c r="D17" s="171"/>
      <c r="E17" s="131"/>
      <c r="F17" s="133">
        <v>0.04</v>
      </c>
      <c r="G17" s="134">
        <v>0.13500000000000001</v>
      </c>
    </row>
    <row r="18" spans="2:7" ht="8.1" customHeight="1" thickBot="1">
      <c r="D18" s="171"/>
      <c r="E18" s="132"/>
      <c r="F18" s="135"/>
      <c r="G18" s="136"/>
    </row>
    <row r="19" spans="2:7" ht="8.1" customHeight="1" thickTop="1">
      <c r="D19" s="171"/>
      <c r="E19" s="132"/>
      <c r="F19" s="137"/>
      <c r="G19" s="136"/>
    </row>
    <row r="20" spans="2:7" ht="8.1" customHeight="1">
      <c r="B20" s="22" t="s">
        <v>46</v>
      </c>
      <c r="D20" s="171"/>
      <c r="E20" s="132"/>
      <c r="F20" s="138"/>
      <c r="G20" s="136"/>
    </row>
    <row r="21" spans="2:7" ht="8.1" customHeight="1">
      <c r="D21" s="171"/>
      <c r="E21" s="132"/>
      <c r="F21" s="138"/>
      <c r="G21" s="136"/>
    </row>
    <row r="22" spans="2:7" ht="8.1" customHeight="1">
      <c r="D22" s="171"/>
      <c r="E22" s="132"/>
      <c r="F22" s="138"/>
      <c r="G22" s="136"/>
    </row>
    <row r="23" spans="2:7" ht="8.1" customHeight="1">
      <c r="D23" s="171"/>
      <c r="E23" s="132"/>
      <c r="F23" s="138"/>
      <c r="G23" s="139"/>
    </row>
    <row r="24" spans="2:7" ht="8.1" customHeight="1">
      <c r="D24" s="171"/>
      <c r="E24" s="132"/>
      <c r="F24" s="138"/>
      <c r="G24" s="139"/>
    </row>
    <row r="25" spans="2:7" ht="8.1" customHeight="1">
      <c r="D25" s="171"/>
      <c r="E25" s="132"/>
      <c r="F25" s="138"/>
      <c r="G25" s="139"/>
    </row>
    <row r="26" spans="2:7" ht="8.1" customHeight="1" thickBot="1">
      <c r="D26" s="171"/>
      <c r="E26" s="132"/>
      <c r="F26" s="138"/>
      <c r="G26" s="140"/>
    </row>
    <row r="27" spans="2:7" ht="18.75" customHeight="1" thickTop="1">
      <c r="D27" s="171"/>
      <c r="E27" s="132"/>
      <c r="F27" s="138"/>
      <c r="G27" s="186" t="s">
        <v>229</v>
      </c>
    </row>
    <row r="28" spans="2:7" ht="8.1" customHeight="1">
      <c r="D28" s="171"/>
      <c r="E28" s="132"/>
      <c r="F28" s="138"/>
      <c r="G28" s="187"/>
    </row>
    <row r="29" spans="2:7" ht="8.1" customHeight="1" thickBot="1">
      <c r="D29" s="171"/>
      <c r="E29" s="132"/>
      <c r="F29" s="141"/>
      <c r="G29" s="188"/>
    </row>
    <row r="30" spans="2:7" ht="8.1" customHeight="1" thickTop="1" thickBot="1">
      <c r="D30" s="171"/>
      <c r="E30" s="142"/>
      <c r="F30" s="141"/>
      <c r="G30" s="143"/>
    </row>
    <row r="31" spans="2:7" ht="8.1" customHeight="1" thickTop="1">
      <c r="D31" s="171"/>
      <c r="E31" s="144"/>
      <c r="F31" s="181" t="s">
        <v>214</v>
      </c>
      <c r="G31" s="182"/>
    </row>
    <row r="32" spans="2:7" ht="8.1" customHeight="1">
      <c r="D32" s="171"/>
      <c r="E32" s="145"/>
      <c r="F32" s="181"/>
      <c r="G32" s="182"/>
    </row>
    <row r="33" spans="2:7" ht="8.1" customHeight="1">
      <c r="D33" s="171"/>
      <c r="E33" s="145"/>
      <c r="F33" s="181"/>
      <c r="G33" s="182"/>
    </row>
    <row r="34" spans="2:7" ht="18.75" customHeight="1">
      <c r="D34" s="171"/>
      <c r="E34" s="145"/>
      <c r="F34" s="181"/>
      <c r="G34" s="182"/>
    </row>
    <row r="35" spans="2:7" ht="18.75" customHeight="1">
      <c r="D35" s="171"/>
      <c r="E35" s="145"/>
      <c r="F35" s="181"/>
      <c r="G35" s="182"/>
    </row>
    <row r="36" spans="2:7" ht="18.75" customHeight="1">
      <c r="D36" s="171"/>
      <c r="E36" s="145"/>
      <c r="F36" s="193">
        <v>0.23499999999999999</v>
      </c>
      <c r="G36" s="174">
        <v>0.13</v>
      </c>
    </row>
    <row r="37" spans="2:7" ht="18.75" customHeight="1">
      <c r="D37" s="171"/>
      <c r="E37" s="145"/>
      <c r="F37" s="193"/>
      <c r="G37" s="174"/>
    </row>
    <row r="38" spans="2:7" ht="18.75" customHeight="1">
      <c r="D38" s="171"/>
      <c r="E38" s="145"/>
      <c r="F38" s="193"/>
      <c r="G38" s="174"/>
    </row>
    <row r="39" spans="2:7" ht="18.75" customHeight="1">
      <c r="D39" s="171"/>
      <c r="E39" s="145"/>
      <c r="F39" s="193"/>
      <c r="G39" s="174"/>
    </row>
    <row r="40" spans="2:7" ht="18.75" customHeight="1">
      <c r="D40" s="171"/>
      <c r="E40" s="145"/>
      <c r="F40" s="193"/>
      <c r="G40" s="174"/>
    </row>
    <row r="41" spans="2:7" ht="18.75" customHeight="1">
      <c r="D41" s="171"/>
      <c r="E41" s="145"/>
      <c r="F41" s="193"/>
      <c r="G41" s="146"/>
    </row>
    <row r="42" spans="2:7" ht="8.1" customHeight="1">
      <c r="D42" s="171"/>
      <c r="E42" s="145"/>
      <c r="F42" s="141"/>
      <c r="G42" s="146"/>
    </row>
    <row r="43" spans="2:7" ht="8.1" customHeight="1" thickBot="1">
      <c r="D43" s="171"/>
      <c r="E43" s="145"/>
      <c r="F43" s="147"/>
      <c r="G43" s="148"/>
    </row>
    <row r="44" spans="2:7" ht="5.0999999999999996" customHeight="1" thickTop="1">
      <c r="D44" s="171"/>
      <c r="E44" s="145"/>
      <c r="F44" s="149"/>
      <c r="G44" s="150"/>
    </row>
    <row r="45" spans="2:7" ht="5.0999999999999996" customHeight="1">
      <c r="D45" s="171"/>
      <c r="E45" s="145"/>
      <c r="F45" s="151"/>
      <c r="G45" s="152"/>
    </row>
    <row r="46" spans="2:7" ht="5.0999999999999996" customHeight="1">
      <c r="D46" s="171"/>
      <c r="E46" s="145"/>
      <c r="F46" s="151"/>
      <c r="G46" s="152"/>
    </row>
    <row r="47" spans="2:7" ht="5.0999999999999996" customHeight="1">
      <c r="B47" s="22" t="s">
        <v>46</v>
      </c>
      <c r="D47" s="171"/>
      <c r="E47" s="145"/>
      <c r="F47" s="151"/>
      <c r="G47" s="152"/>
    </row>
    <row r="48" spans="2:7" ht="5.0999999999999996" customHeight="1">
      <c r="D48" s="171"/>
      <c r="E48" s="145"/>
      <c r="F48" s="151"/>
      <c r="G48" s="152"/>
    </row>
    <row r="49" spans="4:7" ht="5.0999999999999996" customHeight="1">
      <c r="D49" s="171"/>
      <c r="E49" s="145"/>
      <c r="F49" s="151"/>
      <c r="G49" s="152"/>
    </row>
    <row r="50" spans="4:7" ht="5.0999999999999996" customHeight="1">
      <c r="D50" s="171"/>
      <c r="E50" s="145"/>
      <c r="F50" s="151"/>
      <c r="G50" s="152"/>
    </row>
    <row r="51" spans="4:7" ht="6.95" customHeight="1">
      <c r="D51" s="171"/>
      <c r="E51" s="145"/>
      <c r="F51" s="151"/>
      <c r="G51" s="152"/>
    </row>
    <row r="52" spans="4:7" ht="6.95" customHeight="1">
      <c r="D52" s="171"/>
      <c r="E52" s="145"/>
      <c r="F52" s="151"/>
      <c r="G52" s="152"/>
    </row>
    <row r="53" spans="4:7" ht="6.95" customHeight="1">
      <c r="D53" s="171"/>
      <c r="E53" s="145"/>
      <c r="F53" s="151"/>
      <c r="G53" s="152"/>
    </row>
    <row r="54" spans="4:7" ht="6.95" customHeight="1">
      <c r="D54" s="171"/>
      <c r="E54" s="145"/>
      <c r="F54" s="151"/>
      <c r="G54" s="152"/>
    </row>
    <row r="55" spans="4:7" ht="6.95" customHeight="1">
      <c r="D55" s="171"/>
      <c r="E55" s="194" t="s">
        <v>215</v>
      </c>
      <c r="F55" s="195"/>
      <c r="G55" s="196"/>
    </row>
    <row r="56" spans="4:7" ht="6.95" customHeight="1">
      <c r="D56" s="171"/>
      <c r="E56" s="194"/>
      <c r="F56" s="195"/>
      <c r="G56" s="196"/>
    </row>
    <row r="57" spans="4:7" ht="6.95" customHeight="1">
      <c r="D57" s="171"/>
      <c r="E57" s="194"/>
      <c r="F57" s="195"/>
      <c r="G57" s="196"/>
    </row>
    <row r="58" spans="4:7" ht="6.95" customHeight="1">
      <c r="D58" s="171"/>
      <c r="E58" s="194"/>
      <c r="F58" s="195"/>
      <c r="G58" s="196"/>
    </row>
    <row r="59" spans="4:7" ht="6.95" customHeight="1">
      <c r="D59" s="171"/>
      <c r="E59" s="194"/>
      <c r="F59" s="195"/>
      <c r="G59" s="196"/>
    </row>
    <row r="60" spans="4:7" ht="6.95" customHeight="1">
      <c r="D60" s="171"/>
      <c r="E60" s="194"/>
      <c r="F60" s="195"/>
      <c r="G60" s="196"/>
    </row>
    <row r="61" spans="4:7" ht="6.95" customHeight="1">
      <c r="D61" s="171"/>
      <c r="E61" s="194"/>
      <c r="F61" s="195"/>
      <c r="G61" s="196"/>
    </row>
    <row r="62" spans="4:7" ht="6.95" customHeight="1">
      <c r="D62" s="171"/>
      <c r="E62" s="194"/>
      <c r="F62" s="195"/>
      <c r="G62" s="196"/>
    </row>
    <row r="63" spans="4:7" ht="6.95" customHeight="1">
      <c r="D63" s="171"/>
      <c r="E63" s="194"/>
      <c r="F63" s="195"/>
      <c r="G63" s="196"/>
    </row>
    <row r="64" spans="4:7" ht="6.95" customHeight="1">
      <c r="D64" s="171"/>
      <c r="E64" s="145"/>
      <c r="F64" s="151"/>
      <c r="G64" s="152"/>
    </row>
    <row r="65" spans="4:7" ht="6.95" customHeight="1">
      <c r="D65" s="171"/>
      <c r="E65" s="145"/>
      <c r="F65" s="151"/>
      <c r="G65" s="152"/>
    </row>
    <row r="66" spans="4:7" ht="6.95" customHeight="1">
      <c r="D66" s="171"/>
      <c r="E66" s="145"/>
      <c r="F66" s="151"/>
      <c r="G66" s="152"/>
    </row>
    <row r="67" spans="4:7" ht="6.95" customHeight="1">
      <c r="D67" s="171"/>
      <c r="E67" s="145"/>
      <c r="F67" s="151"/>
      <c r="G67" s="152"/>
    </row>
    <row r="68" spans="4:7" ht="6.95" customHeight="1">
      <c r="D68" s="171"/>
      <c r="E68" s="145"/>
      <c r="F68" s="151"/>
      <c r="G68" s="152"/>
    </row>
    <row r="69" spans="4:7" ht="6.95" customHeight="1">
      <c r="D69" s="171"/>
      <c r="E69" s="145"/>
      <c r="F69" s="151"/>
      <c r="G69" s="152"/>
    </row>
    <row r="70" spans="4:7" ht="6.95" customHeight="1">
      <c r="D70" s="171"/>
      <c r="E70" s="145"/>
      <c r="F70" s="151"/>
      <c r="G70" s="152"/>
    </row>
    <row r="71" spans="4:7" ht="6.95" customHeight="1">
      <c r="D71" s="171"/>
      <c r="E71" s="145"/>
      <c r="F71" s="151"/>
      <c r="G71" s="152"/>
    </row>
    <row r="72" spans="4:7" ht="6.95" customHeight="1">
      <c r="D72" s="171"/>
      <c r="E72" s="145"/>
      <c r="F72" s="151"/>
      <c r="G72" s="152"/>
    </row>
    <row r="73" spans="4:7" ht="6.95" customHeight="1">
      <c r="D73" s="171"/>
      <c r="E73" s="173">
        <v>0.8</v>
      </c>
      <c r="F73" s="183">
        <v>0.68</v>
      </c>
      <c r="G73" s="184">
        <v>0.68</v>
      </c>
    </row>
    <row r="74" spans="4:7" ht="6.95" customHeight="1">
      <c r="D74" s="171"/>
      <c r="E74" s="173"/>
      <c r="F74" s="183"/>
      <c r="G74" s="184"/>
    </row>
    <row r="75" spans="4:7" ht="6.95" customHeight="1">
      <c r="D75" s="171"/>
      <c r="E75" s="173"/>
      <c r="F75" s="183"/>
      <c r="G75" s="184"/>
    </row>
    <row r="76" spans="4:7" ht="6.95" customHeight="1">
      <c r="D76" s="171"/>
      <c r="E76" s="173"/>
      <c r="F76" s="183"/>
      <c r="G76" s="184"/>
    </row>
    <row r="77" spans="4:7" ht="6.95" customHeight="1">
      <c r="D77" s="171"/>
      <c r="E77" s="173"/>
      <c r="F77" s="183"/>
      <c r="G77" s="184"/>
    </row>
    <row r="78" spans="4:7" ht="6.95" customHeight="1">
      <c r="D78" s="171"/>
      <c r="E78" s="173"/>
      <c r="F78" s="183"/>
      <c r="G78" s="184"/>
    </row>
    <row r="79" spans="4:7" ht="6.95" customHeight="1">
      <c r="D79" s="171"/>
      <c r="E79" s="173"/>
      <c r="F79" s="183"/>
      <c r="G79" s="184"/>
    </row>
    <row r="80" spans="4:7" ht="6.95" customHeight="1">
      <c r="D80" s="171"/>
      <c r="E80" s="173"/>
      <c r="F80" s="183"/>
      <c r="G80" s="184"/>
    </row>
    <row r="81" spans="4:7" ht="6.95" customHeight="1">
      <c r="D81" s="171"/>
      <c r="E81" s="173"/>
      <c r="F81" s="183"/>
      <c r="G81" s="184"/>
    </row>
    <row r="82" spans="4:7" ht="6.95" customHeight="1">
      <c r="D82" s="171"/>
      <c r="E82" s="173"/>
      <c r="F82" s="183"/>
      <c r="G82" s="184"/>
    </row>
    <row r="83" spans="4:7" ht="6.95" customHeight="1">
      <c r="D83" s="171"/>
      <c r="E83" s="173"/>
      <c r="F83" s="151"/>
      <c r="G83" s="152"/>
    </row>
    <row r="84" spans="4:7" ht="6.95" customHeight="1">
      <c r="D84" s="171"/>
      <c r="E84" s="145"/>
      <c r="F84" s="151"/>
      <c r="G84" s="152"/>
    </row>
    <row r="85" spans="4:7" ht="6.95" customHeight="1">
      <c r="D85" s="171"/>
      <c r="E85" s="145"/>
      <c r="F85" s="151"/>
      <c r="G85" s="152"/>
    </row>
    <row r="86" spans="4:7" ht="6.95" customHeight="1">
      <c r="D86" s="171"/>
      <c r="E86" s="145"/>
      <c r="F86" s="151"/>
      <c r="G86" s="152"/>
    </row>
    <row r="87" spans="4:7" ht="6.95" customHeight="1">
      <c r="D87" s="171"/>
      <c r="E87" s="145"/>
      <c r="F87" s="151"/>
      <c r="G87" s="152"/>
    </row>
    <row r="88" spans="4:7" ht="6.95" customHeight="1">
      <c r="D88" s="171"/>
      <c r="E88" s="145"/>
      <c r="F88" s="151"/>
      <c r="G88" s="152"/>
    </row>
    <row r="89" spans="4:7" ht="6.95" customHeight="1">
      <c r="D89" s="171"/>
      <c r="E89" s="145"/>
      <c r="F89" s="151"/>
      <c r="G89" s="152"/>
    </row>
    <row r="90" spans="4:7" ht="6.95" customHeight="1">
      <c r="D90" s="171"/>
      <c r="E90" s="145"/>
      <c r="F90" s="151"/>
      <c r="G90" s="152"/>
    </row>
    <row r="91" spans="4:7" ht="6.95" customHeight="1">
      <c r="D91" s="171"/>
      <c r="E91" s="145"/>
      <c r="F91" s="151"/>
      <c r="G91" s="152"/>
    </row>
    <row r="92" spans="4:7" ht="6.95" customHeight="1">
      <c r="D92" s="171"/>
      <c r="E92" s="145"/>
      <c r="F92" s="151"/>
      <c r="G92" s="152"/>
    </row>
    <row r="93" spans="4:7" ht="6.95" customHeight="1">
      <c r="D93" s="171"/>
      <c r="E93" s="145"/>
      <c r="F93" s="151"/>
      <c r="G93" s="152"/>
    </row>
    <row r="94" spans="4:7" ht="6.95" customHeight="1">
      <c r="D94" s="171"/>
      <c r="E94" s="145"/>
      <c r="F94" s="151"/>
      <c r="G94" s="152"/>
    </row>
    <row r="95" spans="4:7" ht="6.95" customHeight="1">
      <c r="D95" s="171"/>
      <c r="E95" s="145"/>
      <c r="F95" s="151"/>
      <c r="G95" s="152"/>
    </row>
    <row r="96" spans="4:7" ht="6.95" customHeight="1">
      <c r="D96" s="171"/>
      <c r="E96" s="145"/>
      <c r="F96" s="151"/>
      <c r="G96" s="152"/>
    </row>
    <row r="97" spans="4:7" ht="6.95" customHeight="1">
      <c r="D97" s="171"/>
      <c r="E97" s="145"/>
      <c r="F97" s="151"/>
      <c r="G97" s="152"/>
    </row>
    <row r="98" spans="4:7" ht="6.95" customHeight="1">
      <c r="D98" s="171"/>
      <c r="E98" s="145"/>
      <c r="F98" s="151"/>
      <c r="G98" s="152"/>
    </row>
    <row r="99" spans="4:7" ht="6.95" customHeight="1">
      <c r="D99" s="171"/>
      <c r="E99" s="145"/>
      <c r="F99" s="151"/>
      <c r="G99" s="152"/>
    </row>
    <row r="100" spans="4:7" ht="6.95" customHeight="1">
      <c r="D100" s="171"/>
      <c r="E100" s="145"/>
      <c r="F100" s="151"/>
      <c r="G100" s="152"/>
    </row>
    <row r="101" spans="4:7" ht="6.95" customHeight="1">
      <c r="D101" s="171"/>
      <c r="E101" s="145"/>
      <c r="F101" s="151"/>
      <c r="G101" s="152"/>
    </row>
    <row r="102" spans="4:7" ht="6.95" customHeight="1">
      <c r="D102" s="171"/>
      <c r="E102" s="145"/>
      <c r="F102" s="151"/>
      <c r="G102" s="152"/>
    </row>
    <row r="103" spans="4:7" ht="6.95" customHeight="1">
      <c r="D103" s="171"/>
      <c r="E103" s="145"/>
      <c r="F103" s="151"/>
      <c r="G103" s="152"/>
    </row>
    <row r="104" spans="4:7" ht="6.95" customHeight="1">
      <c r="D104" s="171"/>
      <c r="E104" s="145"/>
      <c r="F104" s="151"/>
      <c r="G104" s="152"/>
    </row>
    <row r="105" spans="4:7" ht="5.0999999999999996" customHeight="1">
      <c r="D105" s="171"/>
      <c r="E105" s="128"/>
      <c r="F105" s="129"/>
      <c r="G105" s="130"/>
    </row>
    <row r="106" spans="4:7" ht="5.0999999999999996" customHeight="1" thickBot="1">
      <c r="D106" s="172"/>
      <c r="E106" s="26"/>
      <c r="F106" s="27"/>
      <c r="G106" s="28"/>
    </row>
    <row r="107" spans="4:7" ht="36.75" thickTop="1"/>
    <row r="109" spans="4:7">
      <c r="F109" s="21"/>
    </row>
  </sheetData>
  <mergeCells count="12">
    <mergeCell ref="D10:D106"/>
    <mergeCell ref="E73:E83"/>
    <mergeCell ref="G36:G40"/>
    <mergeCell ref="E10:G11"/>
    <mergeCell ref="F31:G35"/>
    <mergeCell ref="F73:F82"/>
    <mergeCell ref="G73:G82"/>
    <mergeCell ref="G12:G13"/>
    <mergeCell ref="G27:G29"/>
    <mergeCell ref="F15:G16"/>
    <mergeCell ref="F36:F41"/>
    <mergeCell ref="E55:G6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I45"/>
  <sheetViews>
    <sheetView zoomScale="70" zoomScaleNormal="70" workbookViewId="0">
      <selection activeCell="A5" sqref="A5"/>
    </sheetView>
  </sheetViews>
  <sheetFormatPr defaultColWidth="9" defaultRowHeight="15"/>
  <cols>
    <col min="1" max="1" width="19.875" style="33" customWidth="1"/>
    <col min="2" max="3" width="25" style="33" customWidth="1"/>
    <col min="4" max="4" width="49.75" style="34" customWidth="1"/>
    <col min="5" max="6" width="9" style="33"/>
    <col min="7" max="7" width="35.625" style="33" customWidth="1"/>
    <col min="8" max="8" width="6.125" style="79" customWidth="1"/>
    <col min="9" max="16384" width="9" style="33"/>
  </cols>
  <sheetData>
    <row r="2" spans="1:9" ht="15" customHeight="1" thickBot="1">
      <c r="A2" s="77"/>
      <c r="B2" s="77"/>
      <c r="C2" s="77"/>
      <c r="D2" s="78"/>
      <c r="E2" s="77"/>
    </row>
    <row r="3" spans="1:9" ht="22.5" customHeight="1" thickBot="1">
      <c r="A3" s="80" t="s">
        <v>157</v>
      </c>
      <c r="B3" s="80" t="s">
        <v>169</v>
      </c>
      <c r="C3" s="80" t="s">
        <v>160</v>
      </c>
      <c r="D3" s="81" t="s">
        <v>158</v>
      </c>
      <c r="E3" s="80" t="s">
        <v>159</v>
      </c>
    </row>
    <row r="4" spans="1:9" ht="26.25" customHeight="1">
      <c r="A4" s="76" t="s">
        <v>146</v>
      </c>
      <c r="B4" s="76" t="s">
        <v>166</v>
      </c>
      <c r="C4" s="82" t="s">
        <v>240</v>
      </c>
      <c r="D4" s="83" t="s">
        <v>116</v>
      </c>
      <c r="E4" s="119">
        <v>0.2</v>
      </c>
      <c r="G4" s="160" t="s">
        <v>237</v>
      </c>
    </row>
    <row r="5" spans="1:9" ht="15" customHeight="1">
      <c r="A5" s="161" t="s">
        <v>245</v>
      </c>
      <c r="B5" s="76" t="s">
        <v>166</v>
      </c>
      <c r="C5" s="76"/>
      <c r="D5" s="84" t="s">
        <v>119</v>
      </c>
      <c r="E5" s="120">
        <v>0.2</v>
      </c>
      <c r="G5" s="158" t="s">
        <v>244</v>
      </c>
    </row>
    <row r="6" spans="1:9" ht="15" customHeight="1">
      <c r="A6" s="76" t="s">
        <v>246</v>
      </c>
      <c r="B6" s="76" t="s">
        <v>166</v>
      </c>
      <c r="C6" s="76"/>
      <c r="D6" s="84" t="s">
        <v>164</v>
      </c>
      <c r="E6" s="120">
        <v>0.85</v>
      </c>
      <c r="G6" s="87" t="s">
        <v>238</v>
      </c>
    </row>
    <row r="7" spans="1:9" ht="15" customHeight="1">
      <c r="A7" s="76" t="s">
        <v>147</v>
      </c>
      <c r="B7" s="76" t="s">
        <v>166</v>
      </c>
      <c r="C7" s="76"/>
      <c r="D7" s="84" t="s">
        <v>156</v>
      </c>
      <c r="E7" s="120">
        <v>0.21299999999999999</v>
      </c>
      <c r="G7" s="159" t="s">
        <v>239</v>
      </c>
    </row>
    <row r="8" spans="1:9" ht="15" customHeight="1">
      <c r="A8" s="76" t="s">
        <v>247</v>
      </c>
      <c r="B8" s="76" t="s">
        <v>166</v>
      </c>
      <c r="C8" s="76" t="s">
        <v>241</v>
      </c>
      <c r="D8" s="84" t="s">
        <v>78</v>
      </c>
      <c r="E8" s="127">
        <v>1.7</v>
      </c>
    </row>
    <row r="9" spans="1:9" ht="15" customHeight="1">
      <c r="A9" s="76" t="s">
        <v>148</v>
      </c>
      <c r="B9" s="76" t="s">
        <v>166</v>
      </c>
      <c r="C9" s="76" t="s">
        <v>241</v>
      </c>
      <c r="D9" s="84" t="s">
        <v>71</v>
      </c>
      <c r="E9" s="127">
        <v>1.92</v>
      </c>
    </row>
    <row r="10" spans="1:9" ht="18" customHeight="1">
      <c r="A10" s="76" t="s">
        <v>149</v>
      </c>
      <c r="B10" s="82" t="s">
        <v>167</v>
      </c>
      <c r="C10" s="76" t="s">
        <v>168</v>
      </c>
      <c r="D10" s="84" t="s">
        <v>155</v>
      </c>
      <c r="E10" s="120">
        <v>0.219</v>
      </c>
      <c r="G10" s="157" t="s">
        <v>165</v>
      </c>
    </row>
    <row r="11" spans="1:9" ht="15" customHeight="1" thickBot="1">
      <c r="A11" s="76" t="s">
        <v>147</v>
      </c>
      <c r="B11" s="76" t="s">
        <v>166</v>
      </c>
      <c r="C11" s="76"/>
      <c r="D11" s="84" t="s">
        <v>154</v>
      </c>
      <c r="E11" s="120">
        <v>3.3000000000000002E-2</v>
      </c>
      <c r="G11" s="77"/>
      <c r="H11" s="118"/>
    </row>
    <row r="12" spans="1:9" ht="15" customHeight="1">
      <c r="A12" s="76" t="s">
        <v>148</v>
      </c>
      <c r="B12" s="76" t="s">
        <v>166</v>
      </c>
      <c r="C12" s="76"/>
      <c r="D12" s="84" t="s">
        <v>153</v>
      </c>
      <c r="E12" s="120">
        <v>0.03</v>
      </c>
      <c r="G12" s="85" t="s">
        <v>136</v>
      </c>
      <c r="H12" s="125">
        <f>E33</f>
        <v>0.68323204564857509</v>
      </c>
    </row>
    <row r="13" spans="1:9" ht="15" customHeight="1">
      <c r="A13" s="76" t="s">
        <v>150</v>
      </c>
      <c r="B13" s="76" t="s">
        <v>166</v>
      </c>
      <c r="C13" s="76"/>
      <c r="D13" s="84" t="s">
        <v>151</v>
      </c>
      <c r="E13" s="120">
        <v>2.0000000000000001E-4</v>
      </c>
      <c r="G13" s="85" t="s">
        <v>137</v>
      </c>
      <c r="H13" s="125">
        <f>E34</f>
        <v>4.4400616438356195E-2</v>
      </c>
    </row>
    <row r="14" spans="1:9" ht="15" customHeight="1" thickBot="1">
      <c r="A14" s="77" t="s">
        <v>147</v>
      </c>
      <c r="B14" s="77" t="s">
        <v>166</v>
      </c>
      <c r="C14" s="77"/>
      <c r="D14" s="86" t="s">
        <v>152</v>
      </c>
      <c r="E14" s="121">
        <v>0.215</v>
      </c>
      <c r="G14" s="85" t="s">
        <v>144</v>
      </c>
      <c r="H14" s="125">
        <f>E41</f>
        <v>0.13446779453407331</v>
      </c>
      <c r="I14" s="87"/>
    </row>
    <row r="15" spans="1:9" ht="15" customHeight="1">
      <c r="D15" s="88" t="s">
        <v>117</v>
      </c>
      <c r="E15" s="122">
        <f>(E6-E5)/(1-E5)</f>
        <v>0.81249999999999989</v>
      </c>
      <c r="G15" s="85" t="s">
        <v>236</v>
      </c>
      <c r="H15" s="125">
        <f>E30+E42</f>
        <v>0.13698630136986301</v>
      </c>
      <c r="I15" s="87"/>
    </row>
    <row r="16" spans="1:9" ht="15" customHeight="1" thickBot="1">
      <c r="D16" s="88" t="s">
        <v>118</v>
      </c>
      <c r="E16" s="122">
        <f>E15*E4</f>
        <v>0.16249999999999998</v>
      </c>
      <c r="G16" s="89" t="s">
        <v>143</v>
      </c>
      <c r="H16" s="126">
        <f>E40</f>
        <v>9.1324200913242017E-4</v>
      </c>
      <c r="I16" s="87"/>
    </row>
    <row r="17" spans="3:9" ht="15" customHeight="1">
      <c r="D17" s="88" t="s">
        <v>121</v>
      </c>
      <c r="E17" s="122">
        <f>E8/E9</f>
        <v>0.88541666666666663</v>
      </c>
      <c r="G17" s="85" t="s">
        <v>163</v>
      </c>
      <c r="H17" s="125">
        <f>SUM(H12:H16)</f>
        <v>1</v>
      </c>
      <c r="I17" s="87"/>
    </row>
    <row r="18" spans="3:9" ht="15" customHeight="1">
      <c r="D18" s="90" t="s">
        <v>122</v>
      </c>
      <c r="E18" s="123">
        <f>E11/E10</f>
        <v>0.15068493150684933</v>
      </c>
    </row>
    <row r="19" spans="3:9" ht="15" customHeight="1">
      <c r="D19" s="90" t="s">
        <v>123</v>
      </c>
      <c r="E19" s="123">
        <f>E12/E10</f>
        <v>0.13698630136986301</v>
      </c>
    </row>
    <row r="20" spans="3:9" ht="15" customHeight="1">
      <c r="D20" s="88" t="s">
        <v>120</v>
      </c>
      <c r="E20" s="122">
        <f>(E18/(E18+E19))*E7+(E19/(E18+E19))*E17</f>
        <v>0.53319841269841262</v>
      </c>
      <c r="G20" s="157" t="s">
        <v>232</v>
      </c>
    </row>
    <row r="21" spans="3:9" ht="15" customHeight="1" thickBot="1">
      <c r="D21" s="90" t="s">
        <v>124</v>
      </c>
      <c r="E21" s="123">
        <f>E16/E20</f>
        <v>0.30476459818704138</v>
      </c>
      <c r="G21" s="77"/>
      <c r="H21" s="118"/>
    </row>
    <row r="22" spans="3:9" ht="15" customHeight="1">
      <c r="D22" s="88" t="s">
        <v>125</v>
      </c>
      <c r="E22" s="122">
        <f>(1-E20)*E21/(1-E4)</f>
        <v>0.17783074773380175</v>
      </c>
      <c r="G22" s="85" t="s">
        <v>136</v>
      </c>
      <c r="H22" s="125">
        <f>E33</f>
        <v>0.68323204564857509</v>
      </c>
    </row>
    <row r="23" spans="3:9" ht="15" customHeight="1">
      <c r="D23" s="88" t="s">
        <v>126</v>
      </c>
      <c r="E23" s="122">
        <f>E21-E16</f>
        <v>0.1422645981870414</v>
      </c>
      <c r="G23" s="85" t="s">
        <v>137</v>
      </c>
      <c r="H23" s="125">
        <f>E34</f>
        <v>4.4400616438356195E-2</v>
      </c>
    </row>
    <row r="24" spans="3:9" ht="15" customHeight="1">
      <c r="C24" s="33" t="s">
        <v>162</v>
      </c>
      <c r="D24" s="88" t="s">
        <v>128</v>
      </c>
      <c r="E24" s="122">
        <f>E14</f>
        <v>0.215</v>
      </c>
      <c r="G24" s="85" t="s">
        <v>140</v>
      </c>
      <c r="H24" s="125">
        <f>E35+E36</f>
        <v>0.23672041757213241</v>
      </c>
    </row>
    <row r="25" spans="3:9" ht="15" customHeight="1" thickBot="1">
      <c r="C25" s="33" t="s">
        <v>162</v>
      </c>
      <c r="D25" s="88" t="s">
        <v>127</v>
      </c>
      <c r="E25" s="122">
        <f>E14</f>
        <v>0.215</v>
      </c>
      <c r="G25" s="89" t="s">
        <v>235</v>
      </c>
      <c r="H25" s="126">
        <f>E31+E32</f>
        <v>3.5646920340936347E-2</v>
      </c>
    </row>
    <row r="26" spans="3:9" ht="15" customHeight="1">
      <c r="D26" s="90" t="s">
        <v>129</v>
      </c>
      <c r="E26" s="123">
        <f>E25*E18</f>
        <v>3.2397260273972606E-2</v>
      </c>
      <c r="G26" s="85" t="s">
        <v>163</v>
      </c>
      <c r="H26" s="125">
        <f>SUM(H22:H25)</f>
        <v>1.0000000000000002</v>
      </c>
    </row>
    <row r="27" spans="3:9" ht="15" customHeight="1">
      <c r="D27" s="90" t="s">
        <v>130</v>
      </c>
      <c r="E27" s="123">
        <f>E24*E7*E18</f>
        <v>6.9006164383561648E-3</v>
      </c>
    </row>
    <row r="28" spans="3:9" ht="15" customHeight="1">
      <c r="D28" s="90" t="s">
        <v>131</v>
      </c>
      <c r="E28" s="123">
        <f>E26-E27</f>
        <v>2.549664383561644E-2</v>
      </c>
    </row>
    <row r="29" spans="3:9" ht="15" customHeight="1">
      <c r="D29" s="90" t="s">
        <v>132</v>
      </c>
      <c r="E29" s="123">
        <f>E18-E26</f>
        <v>0.11828767123287673</v>
      </c>
      <c r="G29" s="157" t="s">
        <v>233</v>
      </c>
    </row>
    <row r="30" spans="3:9" ht="15" customHeight="1" thickBot="1">
      <c r="D30" s="90" t="s">
        <v>133</v>
      </c>
      <c r="E30" s="123">
        <f>E17*E19</f>
        <v>0.12128995433789953</v>
      </c>
      <c r="G30" s="77"/>
      <c r="H30" s="118"/>
    </row>
    <row r="31" spans="3:9" ht="15" customHeight="1">
      <c r="C31" s="33" t="s">
        <v>161</v>
      </c>
      <c r="D31" s="90" t="s">
        <v>134</v>
      </c>
      <c r="E31" s="123">
        <f>E30*(1-E15)</f>
        <v>2.2741866438356177E-2</v>
      </c>
      <c r="G31" s="85" t="s">
        <v>116</v>
      </c>
      <c r="H31" s="125">
        <v>0.2</v>
      </c>
    </row>
    <row r="32" spans="3:9" ht="15" customHeight="1" thickBot="1">
      <c r="C32" s="33" t="s">
        <v>161</v>
      </c>
      <c r="D32" s="90" t="s">
        <v>135</v>
      </c>
      <c r="E32" s="123">
        <f>(E19-E30)*(1-E22)</f>
        <v>1.290505390258017E-2</v>
      </c>
      <c r="G32" s="89" t="s">
        <v>234</v>
      </c>
      <c r="H32" s="126">
        <v>0.8</v>
      </c>
    </row>
    <row r="33" spans="1:8" ht="15" customHeight="1">
      <c r="D33" s="90" t="s">
        <v>136</v>
      </c>
      <c r="E33" s="123">
        <f>1-E4-E23+E28</f>
        <v>0.68323204564857509</v>
      </c>
      <c r="G33" s="85" t="s">
        <v>163</v>
      </c>
      <c r="H33" s="125">
        <f>SUM(H31:H32)</f>
        <v>1</v>
      </c>
    </row>
    <row r="34" spans="1:8" ht="15" customHeight="1">
      <c r="D34" s="90" t="s">
        <v>137</v>
      </c>
      <c r="E34" s="123">
        <f>E4-E16+E27</f>
        <v>4.4400616438356195E-2</v>
      </c>
    </row>
    <row r="35" spans="1:8" ht="15" customHeight="1">
      <c r="D35" s="90" t="s">
        <v>138</v>
      </c>
      <c r="E35" s="123">
        <f>E23-E32-E28</f>
        <v>0.10386290044884479</v>
      </c>
    </row>
    <row r="36" spans="1:8" ht="15" customHeight="1">
      <c r="D36" s="90" t="s">
        <v>139</v>
      </c>
      <c r="E36" s="123">
        <f>E16-E31-E27</f>
        <v>0.13285751712328764</v>
      </c>
    </row>
    <row r="37" spans="1:8" ht="15" customHeight="1">
      <c r="D37" s="90" t="s">
        <v>140</v>
      </c>
      <c r="E37" s="123">
        <f>E35+E36</f>
        <v>0.23672041757213241</v>
      </c>
    </row>
    <row r="38" spans="1:8" ht="15" customHeight="1">
      <c r="C38" s="33" t="s">
        <v>161</v>
      </c>
      <c r="D38" s="90" t="s">
        <v>141</v>
      </c>
      <c r="E38" s="123">
        <f>E30*E15</f>
        <v>9.8548087899543363E-2</v>
      </c>
    </row>
    <row r="39" spans="1:8" ht="15" customHeight="1">
      <c r="C39" s="33" t="s">
        <v>161</v>
      </c>
      <c r="D39" s="90" t="s">
        <v>142</v>
      </c>
      <c r="E39" s="123">
        <f>(E19-E30)*E22</f>
        <v>2.7912931293833042E-3</v>
      </c>
    </row>
    <row r="40" spans="1:8" ht="15" customHeight="1">
      <c r="D40" s="90" t="s">
        <v>143</v>
      </c>
      <c r="E40" s="123">
        <f>E13/E10</f>
        <v>9.1324200913242017E-4</v>
      </c>
    </row>
    <row r="41" spans="1:8" ht="15" customHeight="1">
      <c r="D41" s="90" t="s">
        <v>144</v>
      </c>
      <c r="E41" s="123">
        <f>E37-E38-E39-E40</f>
        <v>0.13446779453407331</v>
      </c>
    </row>
    <row r="42" spans="1:8" ht="15" customHeight="1" thickBot="1">
      <c r="A42" s="77"/>
      <c r="B42" s="77"/>
      <c r="C42" s="77"/>
      <c r="D42" s="91" t="s">
        <v>145</v>
      </c>
      <c r="E42" s="124">
        <f>E19-E30</f>
        <v>1.5696347031963473E-2</v>
      </c>
    </row>
    <row r="44" spans="1:8" ht="15" customHeight="1">
      <c r="D44" s="33"/>
    </row>
    <row r="45" spans="1:8" ht="15" customHeight="1">
      <c r="D45" s="33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3:G48"/>
  <sheetViews>
    <sheetView showGridLines="0" workbookViewId="0">
      <selection activeCell="L10" sqref="L10"/>
    </sheetView>
  </sheetViews>
  <sheetFormatPr defaultColWidth="9" defaultRowHeight="16.5"/>
  <cols>
    <col min="1" max="1" width="9" style="5"/>
    <col min="2" max="2" width="34.5" style="5" customWidth="1"/>
    <col min="3" max="3" width="52.875" style="8" customWidth="1"/>
    <col min="4" max="16384" width="9" style="5"/>
  </cols>
  <sheetData>
    <row r="3" spans="2:7" ht="15" customHeight="1">
      <c r="B3" s="7" t="s">
        <v>113</v>
      </c>
      <c r="C3" s="7"/>
    </row>
    <row r="4" spans="2:7" s="10" customFormat="1" ht="24.75" customHeight="1" thickBot="1">
      <c r="B4" s="14" t="s">
        <v>65</v>
      </c>
      <c r="C4" s="14" t="s">
        <v>66</v>
      </c>
    </row>
    <row r="5" spans="2:7" s="10" customFormat="1" ht="24.75" customHeight="1" thickTop="1">
      <c r="B5" s="9" t="s">
        <v>72</v>
      </c>
      <c r="C5" s="9" t="s">
        <v>110</v>
      </c>
    </row>
    <row r="6" spans="2:7" s="10" customFormat="1" ht="24.75" customHeight="1">
      <c r="B6" s="15" t="s">
        <v>86</v>
      </c>
      <c r="C6" s="15" t="s">
        <v>107</v>
      </c>
    </row>
    <row r="7" spans="2:7" s="10" customFormat="1" ht="24.75" customHeight="1">
      <c r="B7" s="9" t="s">
        <v>89</v>
      </c>
      <c r="C7" s="9" t="s">
        <v>106</v>
      </c>
    </row>
    <row r="8" spans="2:7" s="10" customFormat="1" ht="24.75" customHeight="1">
      <c r="B8" s="15" t="s">
        <v>88</v>
      </c>
      <c r="C8" s="16" t="s">
        <v>105</v>
      </c>
    </row>
    <row r="9" spans="2:7" s="10" customFormat="1" ht="24.75" customHeight="1">
      <c r="B9" s="9" t="s">
        <v>87</v>
      </c>
      <c r="C9" s="12" t="s">
        <v>104</v>
      </c>
    </row>
    <row r="10" spans="2:7" s="10" customFormat="1" ht="24.75" customHeight="1">
      <c r="B10" s="15" t="s">
        <v>90</v>
      </c>
      <c r="C10" s="15" t="s">
        <v>108</v>
      </c>
    </row>
    <row r="11" spans="2:7" s="10" customFormat="1" ht="24.75" customHeight="1">
      <c r="B11" s="9" t="s">
        <v>91</v>
      </c>
      <c r="C11" s="9" t="s">
        <v>109</v>
      </c>
      <c r="G11" s="25"/>
    </row>
    <row r="12" spans="2:7" s="10" customFormat="1" ht="24.75" customHeight="1">
      <c r="B12" s="15" t="s">
        <v>69</v>
      </c>
      <c r="C12" s="15" t="s">
        <v>70</v>
      </c>
      <c r="G12" s="25"/>
    </row>
    <row r="13" spans="2:7" s="10" customFormat="1" ht="24.75" customHeight="1">
      <c r="B13" s="9" t="s">
        <v>93</v>
      </c>
      <c r="C13" s="9" t="s">
        <v>101</v>
      </c>
      <c r="G13" s="25"/>
    </row>
    <row r="14" spans="2:7" s="10" customFormat="1" ht="24.75" customHeight="1">
      <c r="B14" s="17" t="s">
        <v>92</v>
      </c>
      <c r="C14" s="15" t="s">
        <v>63</v>
      </c>
      <c r="G14" s="25"/>
    </row>
    <row r="15" spans="2:7" s="10" customFormat="1" ht="24.75" customHeight="1">
      <c r="B15" s="9" t="s">
        <v>76</v>
      </c>
      <c r="C15" s="9" t="s">
        <v>64</v>
      </c>
      <c r="G15" s="25"/>
    </row>
    <row r="16" spans="2:7" s="10" customFormat="1" ht="24.75" customHeight="1">
      <c r="B16" s="15" t="s">
        <v>67</v>
      </c>
      <c r="C16" s="15" t="s">
        <v>68</v>
      </c>
      <c r="G16" s="25"/>
    </row>
    <row r="17" spans="2:7" s="10" customFormat="1" ht="24.75" customHeight="1">
      <c r="B17" s="9" t="s">
        <v>71</v>
      </c>
      <c r="C17" s="9" t="s">
        <v>96</v>
      </c>
      <c r="G17" s="25"/>
    </row>
    <row r="18" spans="2:7" s="10" customFormat="1" ht="24.75" customHeight="1">
      <c r="B18" s="15" t="s">
        <v>79</v>
      </c>
      <c r="C18" s="15" t="s">
        <v>95</v>
      </c>
      <c r="G18" s="25"/>
    </row>
    <row r="19" spans="2:7" s="10" customFormat="1" ht="24.75" customHeight="1">
      <c r="B19" s="9" t="s">
        <v>78</v>
      </c>
      <c r="C19" s="9" t="s">
        <v>94</v>
      </c>
      <c r="G19" s="25"/>
    </row>
    <row r="20" spans="2:7" s="10" customFormat="1" ht="24.75" customHeight="1">
      <c r="B20" s="15" t="s">
        <v>77</v>
      </c>
      <c r="C20" s="15" t="s">
        <v>114</v>
      </c>
      <c r="G20" s="25"/>
    </row>
    <row r="21" spans="2:7" s="10" customFormat="1" ht="24.75" customHeight="1">
      <c r="B21" s="11" t="s">
        <v>73</v>
      </c>
      <c r="C21" s="9" t="s">
        <v>115</v>
      </c>
      <c r="G21" s="25"/>
    </row>
    <row r="22" spans="2:7" s="10" customFormat="1" ht="24.75" customHeight="1">
      <c r="B22" s="15" t="s">
        <v>82</v>
      </c>
      <c r="C22" s="15" t="s">
        <v>99</v>
      </c>
      <c r="G22" s="25"/>
    </row>
    <row r="23" spans="2:7" s="10" customFormat="1" ht="24.75" customHeight="1">
      <c r="B23" s="9" t="s">
        <v>83</v>
      </c>
      <c r="C23" s="9" t="s">
        <v>100</v>
      </c>
      <c r="G23" s="25"/>
    </row>
    <row r="24" spans="2:7" s="10" customFormat="1" ht="24.75" customHeight="1">
      <c r="B24" s="15" t="s">
        <v>81</v>
      </c>
      <c r="C24" s="15" t="s">
        <v>98</v>
      </c>
      <c r="G24" s="25"/>
    </row>
    <row r="25" spans="2:7" s="10" customFormat="1" ht="24.75" customHeight="1">
      <c r="B25" s="9" t="s">
        <v>80</v>
      </c>
      <c r="C25" s="9" t="s">
        <v>97</v>
      </c>
      <c r="G25" s="25"/>
    </row>
    <row r="26" spans="2:7" s="10" customFormat="1" ht="24.75" customHeight="1">
      <c r="B26" s="15" t="s">
        <v>75</v>
      </c>
      <c r="C26" s="15" t="s">
        <v>111</v>
      </c>
      <c r="G26" s="25"/>
    </row>
    <row r="27" spans="2:7" s="10" customFormat="1" ht="24.75" customHeight="1">
      <c r="B27" s="9" t="s">
        <v>74</v>
      </c>
      <c r="C27" s="9" t="s">
        <v>112</v>
      </c>
    </row>
    <row r="28" spans="2:7" s="10" customFormat="1" ht="24.75" customHeight="1">
      <c r="B28" s="15" t="s">
        <v>84</v>
      </c>
      <c r="C28" s="15" t="s">
        <v>102</v>
      </c>
    </row>
    <row r="29" spans="2:7" s="10" customFormat="1" ht="24.75" customHeight="1" thickBot="1">
      <c r="B29" s="13" t="s">
        <v>85</v>
      </c>
      <c r="C29" s="13" t="s">
        <v>103</v>
      </c>
    </row>
    <row r="30" spans="2:7" ht="15" customHeight="1" thickTop="1">
      <c r="B30" s="6"/>
      <c r="C30" s="6"/>
    </row>
    <row r="31" spans="2:7" ht="15" customHeight="1">
      <c r="B31" s="6"/>
      <c r="C31" s="6"/>
    </row>
    <row r="32" spans="2: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</sheetData>
  <sortState ref="B4:C31">
    <sortCondition ref="B4:B31"/>
  </sortState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B63"/>
  <sheetViews>
    <sheetView workbookViewId="0">
      <selection activeCell="H14" sqref="H14"/>
    </sheetView>
  </sheetViews>
  <sheetFormatPr defaultRowHeight="16.5"/>
  <cols>
    <col min="1" max="1" width="9.625" bestFit="1" customWidth="1"/>
    <col min="2" max="2" width="20.25" bestFit="1" customWidth="1"/>
  </cols>
  <sheetData>
    <row r="1" spans="1:2">
      <c r="A1" t="s">
        <v>252</v>
      </c>
      <c r="B1" t="s">
        <v>253</v>
      </c>
    </row>
    <row r="3" spans="1:2">
      <c r="A3" s="167" t="s">
        <v>47</v>
      </c>
      <c r="B3" s="168" t="s">
        <v>254</v>
      </c>
    </row>
    <row r="4" spans="1:2">
      <c r="A4" s="164">
        <v>38625</v>
      </c>
      <c r="B4" s="169">
        <v>216.15639206226317</v>
      </c>
    </row>
    <row r="5" spans="1:2">
      <c r="A5" s="164">
        <v>38717</v>
      </c>
      <c r="B5" s="169">
        <v>221.67769486880292</v>
      </c>
    </row>
    <row r="6" spans="1:2">
      <c r="A6" s="164">
        <v>38807</v>
      </c>
      <c r="B6" s="169">
        <v>231.88613030321858</v>
      </c>
    </row>
    <row r="7" spans="1:2">
      <c r="A7" s="164">
        <v>38898</v>
      </c>
      <c r="B7" s="169">
        <v>249.46522927941476</v>
      </c>
    </row>
    <row r="8" spans="1:2">
      <c r="A8" s="164">
        <v>38990</v>
      </c>
      <c r="B8" s="169">
        <v>252.65260513842634</v>
      </c>
    </row>
    <row r="9" spans="1:2">
      <c r="A9" s="164">
        <v>39082</v>
      </c>
      <c r="B9" s="169">
        <v>252.87756211182031</v>
      </c>
    </row>
    <row r="10" spans="1:2">
      <c r="A10" s="164">
        <v>39172</v>
      </c>
      <c r="B10" s="169">
        <v>255.40188089884248</v>
      </c>
    </row>
    <row r="11" spans="1:2">
      <c r="A11" s="164">
        <v>39263</v>
      </c>
      <c r="B11" s="169">
        <v>270.29962484629505</v>
      </c>
    </row>
    <row r="12" spans="1:2">
      <c r="A12" s="164">
        <v>39355</v>
      </c>
      <c r="B12" s="169">
        <v>286.27263710649623</v>
      </c>
    </row>
    <row r="13" spans="1:2">
      <c r="A13" s="164">
        <v>39447</v>
      </c>
      <c r="B13" s="169">
        <v>315.4205161559064</v>
      </c>
    </row>
    <row r="14" spans="1:2">
      <c r="A14" s="164">
        <v>39538</v>
      </c>
      <c r="B14" s="169">
        <v>340.64797449890591</v>
      </c>
    </row>
    <row r="15" spans="1:2">
      <c r="A15" s="164">
        <v>39629</v>
      </c>
      <c r="B15" s="169">
        <v>367.81249383026426</v>
      </c>
    </row>
    <row r="16" spans="1:2">
      <c r="A16" s="164">
        <v>39721</v>
      </c>
      <c r="B16" s="169">
        <v>366.19832703406911</v>
      </c>
    </row>
    <row r="17" spans="1:2">
      <c r="A17" s="164">
        <v>39813</v>
      </c>
      <c r="B17" s="169">
        <v>314.027613188239</v>
      </c>
    </row>
    <row r="18" spans="1:2">
      <c r="A18" s="164">
        <v>39903</v>
      </c>
      <c r="B18" s="169">
        <v>275.79138272802709</v>
      </c>
    </row>
    <row r="19" spans="1:2">
      <c r="A19" s="164">
        <v>39994</v>
      </c>
      <c r="B19" s="169">
        <v>298.25894222204977</v>
      </c>
    </row>
    <row r="20" spans="1:2">
      <c r="A20" s="164">
        <v>40086</v>
      </c>
      <c r="B20" s="169">
        <v>310.66824337181652</v>
      </c>
    </row>
    <row r="21" spans="1:2">
      <c r="A21" s="164">
        <v>40178</v>
      </c>
      <c r="B21" s="169">
        <v>327.25404738316257</v>
      </c>
    </row>
    <row r="22" spans="1:2">
      <c r="A22" s="164">
        <v>40268</v>
      </c>
      <c r="B22" s="169">
        <v>328.23202678451446</v>
      </c>
    </row>
    <row r="23" spans="1:2">
      <c r="A23" s="164">
        <v>40359</v>
      </c>
      <c r="B23" s="169">
        <v>344.71606516900738</v>
      </c>
    </row>
    <row r="24" spans="1:2">
      <c r="A24" s="164">
        <v>40451</v>
      </c>
      <c r="B24" s="169">
        <v>382.46306590993453</v>
      </c>
    </row>
    <row r="25" spans="1:2">
      <c r="A25" s="164">
        <v>40543</v>
      </c>
      <c r="B25" s="169">
        <v>383.92872520725899</v>
      </c>
    </row>
    <row r="26" spans="1:2">
      <c r="A26" s="164">
        <v>40633</v>
      </c>
      <c r="B26" s="169">
        <v>411.75283016144755</v>
      </c>
    </row>
    <row r="27" spans="1:2">
      <c r="A27" s="164">
        <v>40724</v>
      </c>
      <c r="B27" s="169">
        <v>427.91385605164271</v>
      </c>
    </row>
    <row r="28" spans="1:2">
      <c r="A28" s="164">
        <v>40816</v>
      </c>
      <c r="B28" s="169">
        <v>431.95886456855425</v>
      </c>
    </row>
    <row r="29" spans="1:2">
      <c r="A29" s="164">
        <v>40908</v>
      </c>
      <c r="B29" s="169">
        <v>419.66519083493915</v>
      </c>
    </row>
    <row r="30" spans="1:2">
      <c r="A30" s="164">
        <v>40999</v>
      </c>
      <c r="B30" s="169">
        <v>428.15862554479412</v>
      </c>
    </row>
    <row r="31" spans="1:2">
      <c r="A31" s="164">
        <v>41090</v>
      </c>
      <c r="B31" s="169">
        <v>423.26104922955381</v>
      </c>
    </row>
    <row r="32" spans="1:2">
      <c r="A32" s="164">
        <v>41182</v>
      </c>
      <c r="B32" s="169">
        <v>417.65914765856382</v>
      </c>
    </row>
    <row r="33" spans="1:2">
      <c r="A33" s="164">
        <v>41274</v>
      </c>
      <c r="B33" s="169">
        <v>416.39095106651706</v>
      </c>
    </row>
    <row r="34" spans="1:2">
      <c r="A34" s="164">
        <v>41364</v>
      </c>
      <c r="B34" s="169">
        <v>438.88944761370385</v>
      </c>
    </row>
    <row r="35" spans="1:2">
      <c r="A35" s="164">
        <v>41455</v>
      </c>
      <c r="B35" s="169">
        <v>450.7460082981147</v>
      </c>
    </row>
    <row r="36" spans="1:2">
      <c r="A36" s="164">
        <v>41547</v>
      </c>
      <c r="B36" s="169">
        <v>458.93192822145886</v>
      </c>
    </row>
    <row r="37" spans="1:2">
      <c r="A37" s="164">
        <v>41639</v>
      </c>
      <c r="B37" s="169">
        <v>468.62700970771994</v>
      </c>
    </row>
    <row r="38" spans="1:2">
      <c r="A38" s="164">
        <v>41729</v>
      </c>
      <c r="B38" s="169">
        <v>518.78788734582918</v>
      </c>
    </row>
    <row r="39" spans="1:2">
      <c r="A39" s="164">
        <v>41820</v>
      </c>
      <c r="B39" s="169">
        <v>525.29608538671459</v>
      </c>
    </row>
    <row r="40" spans="1:2">
      <c r="A40" s="164">
        <v>41912</v>
      </c>
      <c r="B40" s="169">
        <v>512.40411517794064</v>
      </c>
    </row>
    <row r="41" spans="1:2">
      <c r="A41" s="164">
        <v>42004</v>
      </c>
      <c r="B41" s="169">
        <v>462.61506309760966</v>
      </c>
    </row>
    <row r="42" spans="1:2">
      <c r="A42" s="164">
        <v>42094</v>
      </c>
      <c r="B42" s="169">
        <v>434.30972110740572</v>
      </c>
    </row>
    <row r="43" spans="1:2">
      <c r="A43" s="164">
        <v>42185</v>
      </c>
      <c r="B43" s="169">
        <v>431.59967107235121</v>
      </c>
    </row>
    <row r="44" spans="1:2">
      <c r="A44" s="164">
        <v>42277</v>
      </c>
      <c r="B44" s="169">
        <v>422.9526767305361</v>
      </c>
    </row>
    <row r="45" spans="1:2">
      <c r="A45" s="164">
        <v>42369</v>
      </c>
      <c r="B45" s="169">
        <v>398.25067786312582</v>
      </c>
    </row>
    <row r="46" spans="1:2">
      <c r="A46" s="164">
        <v>42460</v>
      </c>
      <c r="B46" s="169">
        <v>365.97664137946464</v>
      </c>
    </row>
    <row r="47" spans="1:2">
      <c r="A47" s="164">
        <v>42551</v>
      </c>
      <c r="B47" s="169">
        <v>392.79436045964462</v>
      </c>
    </row>
    <row r="48" spans="1:2">
      <c r="A48" s="164">
        <v>42643</v>
      </c>
      <c r="B48" s="169">
        <v>388.62736439175478</v>
      </c>
    </row>
    <row r="49" spans="1:2">
      <c r="A49" s="164">
        <v>42735</v>
      </c>
      <c r="B49" s="169">
        <v>386.93942392661256</v>
      </c>
    </row>
    <row r="50" spans="1:2">
      <c r="A50" s="164">
        <v>42825</v>
      </c>
      <c r="B50" s="169">
        <v>384.39466183698528</v>
      </c>
    </row>
    <row r="51" spans="1:2">
      <c r="A51" s="164">
        <v>42916</v>
      </c>
      <c r="B51" s="169">
        <v>397.99157339941974</v>
      </c>
    </row>
    <row r="52" spans="1:2">
      <c r="A52" s="164">
        <v>43008</v>
      </c>
      <c r="B52" s="169">
        <v>402.96639188391254</v>
      </c>
    </row>
    <row r="53" spans="1:2">
      <c r="A53" s="164">
        <v>43100</v>
      </c>
      <c r="B53" s="169">
        <v>388.61186877326247</v>
      </c>
    </row>
    <row r="54" spans="1:2">
      <c r="A54" s="164">
        <v>43190</v>
      </c>
      <c r="B54" s="169">
        <v>376.68686299110129</v>
      </c>
    </row>
    <row r="55" spans="1:2">
      <c r="A55" s="164">
        <v>43281</v>
      </c>
      <c r="B55" s="169">
        <v>398.70978157166536</v>
      </c>
    </row>
    <row r="56" spans="1:2">
      <c r="A56" s="164">
        <v>43373</v>
      </c>
      <c r="B56" s="169">
        <v>407.16833913600971</v>
      </c>
    </row>
    <row r="57" spans="1:2">
      <c r="A57" s="164">
        <v>43465</v>
      </c>
      <c r="B57" s="169">
        <v>389.55397529644608</v>
      </c>
    </row>
    <row r="58" spans="1:2">
      <c r="A58" s="164">
        <v>43555</v>
      </c>
      <c r="B58" s="169">
        <v>388.09294693393628</v>
      </c>
    </row>
    <row r="59" spans="1:2">
      <c r="A59" s="164">
        <v>43646</v>
      </c>
      <c r="B59" s="169">
        <v>408.48025265309678</v>
      </c>
    </row>
    <row r="60" spans="1:2">
      <c r="A60" s="164">
        <v>43738</v>
      </c>
      <c r="B60" s="169">
        <v>408.487011156574</v>
      </c>
    </row>
    <row r="61" spans="1:2">
      <c r="A61" s="164">
        <v>43830</v>
      </c>
      <c r="B61" s="163"/>
    </row>
    <row r="62" spans="1:2">
      <c r="A62" s="164">
        <v>43921</v>
      </c>
      <c r="B62" s="163"/>
    </row>
    <row r="63" spans="1:2">
      <c r="A63" s="165">
        <v>44012</v>
      </c>
      <c r="B63" s="16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F34"/>
  <sheetViews>
    <sheetView zoomScale="70" zoomScaleNormal="70" workbookViewId="0">
      <selection activeCell="F43" sqref="F43"/>
    </sheetView>
  </sheetViews>
  <sheetFormatPr defaultColWidth="9" defaultRowHeight="15.75"/>
  <cols>
    <col min="1" max="1" width="8.25" style="37" bestFit="1" customWidth="1"/>
    <col min="2" max="6" width="29.125" style="38" customWidth="1"/>
    <col min="7" max="16384" width="9" style="37"/>
  </cols>
  <sheetData>
    <row r="1" spans="1:6" s="35" customFormat="1">
      <c r="B1" s="36"/>
      <c r="C1" s="36"/>
      <c r="D1" s="36"/>
      <c r="E1" s="36"/>
      <c r="F1" s="36"/>
    </row>
    <row r="2" spans="1:6" s="35" customFormat="1">
      <c r="A2" s="35" t="s">
        <v>219</v>
      </c>
      <c r="B2" s="36"/>
      <c r="C2" s="36"/>
      <c r="D2" s="36"/>
      <c r="E2" s="36"/>
      <c r="F2" s="36"/>
    </row>
    <row r="3" spans="1:6" s="35" customFormat="1">
      <c r="A3" s="35" t="s">
        <v>260</v>
      </c>
      <c r="B3" s="36"/>
      <c r="C3" s="36"/>
      <c r="D3" s="36"/>
      <c r="E3" s="36"/>
      <c r="F3" s="36"/>
    </row>
    <row r="4" spans="1:6" s="35" customFormat="1">
      <c r="B4" s="36"/>
      <c r="C4" s="36"/>
      <c r="D4" s="36"/>
      <c r="E4" s="36"/>
      <c r="F4" s="36"/>
    </row>
    <row r="5" spans="1:6">
      <c r="A5" s="37" t="s">
        <v>47</v>
      </c>
      <c r="B5" s="38" t="s">
        <v>48</v>
      </c>
      <c r="C5" s="38" t="s">
        <v>49</v>
      </c>
      <c r="D5" s="38" t="s">
        <v>50</v>
      </c>
      <c r="E5" s="38" t="s">
        <v>51</v>
      </c>
      <c r="F5" s="38" t="s">
        <v>52</v>
      </c>
    </row>
    <row r="6" spans="1:6">
      <c r="A6" s="39">
        <v>1994</v>
      </c>
      <c r="B6" s="40" t="s">
        <v>257</v>
      </c>
      <c r="C6" s="40" t="s">
        <v>257</v>
      </c>
      <c r="D6" s="40" t="s">
        <v>257</v>
      </c>
      <c r="E6" s="40" t="s">
        <v>257</v>
      </c>
      <c r="F6" s="40" t="s">
        <v>257</v>
      </c>
    </row>
    <row r="7" spans="1:6">
      <c r="A7" s="39">
        <v>1995</v>
      </c>
      <c r="B7" s="40" t="s">
        <v>257</v>
      </c>
      <c r="C7" s="40" t="s">
        <v>257</v>
      </c>
      <c r="D7" s="40" t="s">
        <v>257</v>
      </c>
      <c r="E7" s="40" t="s">
        <v>257</v>
      </c>
      <c r="F7" s="40" t="s">
        <v>257</v>
      </c>
    </row>
    <row r="8" spans="1:6">
      <c r="A8" s="39">
        <v>1996</v>
      </c>
      <c r="B8" s="40" t="s">
        <v>257</v>
      </c>
      <c r="C8" s="40" t="s">
        <v>257</v>
      </c>
      <c r="D8" s="40" t="s">
        <v>257</v>
      </c>
      <c r="E8" s="40" t="s">
        <v>257</v>
      </c>
      <c r="F8" s="40" t="s">
        <v>257</v>
      </c>
    </row>
    <row r="9" spans="1:6">
      <c r="A9" s="39">
        <v>1997</v>
      </c>
      <c r="B9" s="40" t="s">
        <v>257</v>
      </c>
      <c r="C9" s="40" t="s">
        <v>257</v>
      </c>
      <c r="D9" s="40" t="s">
        <v>257</v>
      </c>
      <c r="E9" s="40" t="s">
        <v>257</v>
      </c>
      <c r="F9" s="40" t="s">
        <v>257</v>
      </c>
    </row>
    <row r="10" spans="1:6">
      <c r="A10" s="39">
        <v>1998</v>
      </c>
      <c r="B10" s="40" t="s">
        <v>257</v>
      </c>
      <c r="C10" s="40" t="s">
        <v>257</v>
      </c>
      <c r="D10" s="40" t="s">
        <v>257</v>
      </c>
      <c r="E10" s="40" t="s">
        <v>257</v>
      </c>
      <c r="F10" s="40" t="s">
        <v>257</v>
      </c>
    </row>
    <row r="11" spans="1:6">
      <c r="A11" s="39">
        <v>1999</v>
      </c>
      <c r="B11" s="40" t="s">
        <v>257</v>
      </c>
      <c r="C11" s="40" t="s">
        <v>257</v>
      </c>
      <c r="D11" s="40" t="s">
        <v>257</v>
      </c>
      <c r="E11" s="40" t="s">
        <v>257</v>
      </c>
      <c r="F11" s="40" t="s">
        <v>257</v>
      </c>
    </row>
    <row r="12" spans="1:6">
      <c r="A12" s="39">
        <v>2000</v>
      </c>
      <c r="B12" s="40" t="s">
        <v>257</v>
      </c>
      <c r="C12" s="40" t="s">
        <v>257</v>
      </c>
      <c r="D12" s="40" t="s">
        <v>257</v>
      </c>
      <c r="E12" s="40" t="s">
        <v>257</v>
      </c>
      <c r="F12" s="40" t="s">
        <v>257</v>
      </c>
    </row>
    <row r="13" spans="1:6">
      <c r="A13" s="39">
        <v>2001</v>
      </c>
      <c r="B13" s="40" t="s">
        <v>257</v>
      </c>
      <c r="C13" s="40" t="s">
        <v>257</v>
      </c>
      <c r="D13" s="40" t="s">
        <v>257</v>
      </c>
      <c r="E13" s="40" t="s">
        <v>257</v>
      </c>
      <c r="F13" s="40" t="s">
        <v>257</v>
      </c>
    </row>
    <row r="14" spans="1:6">
      <c r="A14" s="39">
        <v>2002</v>
      </c>
      <c r="B14" s="40" t="s">
        <v>257</v>
      </c>
      <c r="C14" s="40" t="s">
        <v>257</v>
      </c>
      <c r="D14" s="40" t="s">
        <v>257</v>
      </c>
      <c r="E14" s="40" t="s">
        <v>257</v>
      </c>
      <c r="F14" s="40" t="s">
        <v>257</v>
      </c>
    </row>
    <row r="15" spans="1:6">
      <c r="A15" s="39">
        <v>2003</v>
      </c>
      <c r="B15" s="40" t="s">
        <v>257</v>
      </c>
      <c r="C15" s="40" t="s">
        <v>257</v>
      </c>
      <c r="D15" s="40" t="s">
        <v>257</v>
      </c>
      <c r="E15" s="40" t="s">
        <v>257</v>
      </c>
      <c r="F15" s="40" t="s">
        <v>257</v>
      </c>
    </row>
    <row r="16" spans="1:6">
      <c r="A16" s="39">
        <v>2004</v>
      </c>
      <c r="B16" s="40" t="s">
        <v>257</v>
      </c>
      <c r="C16" s="40" t="s">
        <v>257</v>
      </c>
      <c r="D16" s="40" t="s">
        <v>257</v>
      </c>
      <c r="E16" s="40" t="s">
        <v>257</v>
      </c>
      <c r="F16" s="40" t="s">
        <v>257</v>
      </c>
    </row>
    <row r="17" spans="1:6">
      <c r="A17" s="39">
        <v>2005</v>
      </c>
      <c r="B17" s="40" t="s">
        <v>257</v>
      </c>
      <c r="C17" s="40" t="s">
        <v>257</v>
      </c>
      <c r="D17" s="40" t="s">
        <v>257</v>
      </c>
      <c r="E17" s="40" t="s">
        <v>257</v>
      </c>
      <c r="F17" s="40" t="s">
        <v>257</v>
      </c>
    </row>
    <row r="18" spans="1:6">
      <c r="A18" s="39">
        <v>2006</v>
      </c>
      <c r="B18" s="40" t="s">
        <v>257</v>
      </c>
      <c r="C18" s="40" t="s">
        <v>257</v>
      </c>
      <c r="D18" s="40" t="s">
        <v>257</v>
      </c>
      <c r="E18" s="40" t="s">
        <v>257</v>
      </c>
      <c r="F18" s="40" t="s">
        <v>257</v>
      </c>
    </row>
    <row r="19" spans="1:6">
      <c r="A19" s="39">
        <v>2007</v>
      </c>
      <c r="B19" s="40" t="s">
        <v>257</v>
      </c>
      <c r="C19" s="40" t="s">
        <v>257</v>
      </c>
      <c r="D19" s="40" t="s">
        <v>257</v>
      </c>
      <c r="E19" s="40" t="s">
        <v>257</v>
      </c>
      <c r="F19" s="40" t="s">
        <v>257</v>
      </c>
    </row>
    <row r="20" spans="1:6">
      <c r="A20" s="39">
        <v>2008</v>
      </c>
      <c r="B20" s="40" t="s">
        <v>257</v>
      </c>
      <c r="C20" s="40" t="s">
        <v>257</v>
      </c>
      <c r="D20" s="40" t="s">
        <v>257</v>
      </c>
      <c r="E20" s="40" t="s">
        <v>257</v>
      </c>
      <c r="F20" s="40" t="s">
        <v>257</v>
      </c>
    </row>
    <row r="21" spans="1:6">
      <c r="A21" s="39">
        <v>2009</v>
      </c>
      <c r="B21" s="40" t="s">
        <v>257</v>
      </c>
      <c r="C21" s="40" t="s">
        <v>257</v>
      </c>
      <c r="D21" s="40" t="s">
        <v>257</v>
      </c>
      <c r="E21" s="40" t="s">
        <v>257</v>
      </c>
      <c r="F21" s="40" t="s">
        <v>257</v>
      </c>
    </row>
    <row r="22" spans="1:6">
      <c r="A22" s="39">
        <v>2010</v>
      </c>
      <c r="B22" s="40" t="s">
        <v>257</v>
      </c>
      <c r="C22" s="40" t="s">
        <v>257</v>
      </c>
      <c r="D22" s="40" t="s">
        <v>257</v>
      </c>
      <c r="E22" s="40" t="s">
        <v>257</v>
      </c>
      <c r="F22" s="40" t="s">
        <v>257</v>
      </c>
    </row>
    <row r="23" spans="1:6">
      <c r="A23" s="39">
        <v>2011</v>
      </c>
      <c r="B23" s="40" t="s">
        <v>257</v>
      </c>
      <c r="C23" s="40" t="s">
        <v>257</v>
      </c>
      <c r="D23" s="40" t="s">
        <v>257</v>
      </c>
      <c r="E23" s="40" t="s">
        <v>257</v>
      </c>
      <c r="F23" s="40" t="s">
        <v>257</v>
      </c>
    </row>
    <row r="24" spans="1:6">
      <c r="A24" s="39">
        <v>2012</v>
      </c>
      <c r="B24" s="40" t="s">
        <v>257</v>
      </c>
      <c r="C24" s="40" t="s">
        <v>257</v>
      </c>
      <c r="D24" s="40" t="s">
        <v>257</v>
      </c>
      <c r="E24" s="40" t="s">
        <v>257</v>
      </c>
      <c r="F24" s="40" t="s">
        <v>257</v>
      </c>
    </row>
    <row r="25" spans="1:6">
      <c r="A25" s="39">
        <v>2013</v>
      </c>
      <c r="B25" s="40" t="s">
        <v>257</v>
      </c>
      <c r="C25" s="40" t="s">
        <v>257</v>
      </c>
      <c r="D25" s="40" t="s">
        <v>257</v>
      </c>
      <c r="E25" s="40" t="s">
        <v>257</v>
      </c>
      <c r="F25" s="40" t="s">
        <v>257</v>
      </c>
    </row>
    <row r="26" spans="1:6">
      <c r="A26" s="39">
        <v>2014</v>
      </c>
      <c r="B26" s="40" t="s">
        <v>257</v>
      </c>
      <c r="C26" s="40" t="s">
        <v>257</v>
      </c>
      <c r="D26" s="40" t="s">
        <v>257</v>
      </c>
      <c r="E26" s="40" t="s">
        <v>257</v>
      </c>
      <c r="F26" s="40" t="s">
        <v>257</v>
      </c>
    </row>
    <row r="27" spans="1:6">
      <c r="A27" s="39">
        <v>2015</v>
      </c>
      <c r="B27" s="40" t="s">
        <v>257</v>
      </c>
      <c r="C27" s="40" t="s">
        <v>257</v>
      </c>
      <c r="D27" s="40" t="s">
        <v>257</v>
      </c>
      <c r="E27" s="40" t="s">
        <v>257</v>
      </c>
      <c r="F27" s="40" t="s">
        <v>257</v>
      </c>
    </row>
    <row r="28" spans="1:6">
      <c r="A28" s="39">
        <v>2016</v>
      </c>
      <c r="B28" s="40">
        <v>351588.74407167715</v>
      </c>
      <c r="C28" s="40">
        <v>249413.37749940006</v>
      </c>
      <c r="D28" s="40">
        <v>507203.42470084998</v>
      </c>
      <c r="E28" s="40">
        <v>50039.974837299997</v>
      </c>
      <c r="F28" s="40">
        <v>1158245.5211092273</v>
      </c>
    </row>
    <row r="29" spans="1:6">
      <c r="A29" s="39"/>
      <c r="C29" s="41"/>
      <c r="D29" s="41"/>
      <c r="F29" s="41"/>
    </row>
    <row r="30" spans="1:6" ht="31.5">
      <c r="A30" s="42"/>
      <c r="B30" s="43" t="s">
        <v>220</v>
      </c>
      <c r="C30" s="43" t="s">
        <v>221</v>
      </c>
    </row>
    <row r="31" spans="1:6">
      <c r="A31" s="44">
        <v>2016</v>
      </c>
      <c r="B31" s="45">
        <f>100*C28/$F28</f>
        <v>21.533722596271481</v>
      </c>
      <c r="C31" s="45">
        <f>100*D28/$F28</f>
        <v>43.79066574892618</v>
      </c>
      <c r="E31" s="46"/>
    </row>
    <row r="32" spans="1:6">
      <c r="A32" s="42"/>
    </row>
    <row r="33" spans="1:3">
      <c r="A33" s="42"/>
      <c r="C33" s="41"/>
    </row>
    <row r="34" spans="1:3">
      <c r="B34" s="40"/>
    </row>
  </sheetData>
  <pageMargins left="0.75" right="0.75" top="1" bottom="1" header="0.5" footer="0.5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21"/>
  <sheetViews>
    <sheetView zoomScale="70" zoomScaleNormal="70" workbookViewId="0">
      <selection activeCell="H46" sqref="H46"/>
    </sheetView>
  </sheetViews>
  <sheetFormatPr defaultColWidth="11" defaultRowHeight="15.75"/>
  <cols>
    <col min="1" max="1" width="11" style="31"/>
    <col min="2" max="4" width="37.5" style="31" customWidth="1"/>
    <col min="5" max="16384" width="11" style="31"/>
  </cols>
  <sheetData>
    <row r="2" spans="1:4" s="32" customFormat="1">
      <c r="A2" s="32" t="s">
        <v>223</v>
      </c>
    </row>
    <row r="3" spans="1:4" s="32" customFormat="1">
      <c r="A3" s="32" t="s">
        <v>222</v>
      </c>
    </row>
    <row r="4" spans="1:4" s="32" customFormat="1"/>
    <row r="5" spans="1:4">
      <c r="A5" s="31" t="s">
        <v>54</v>
      </c>
      <c r="B5" s="31" t="s">
        <v>55</v>
      </c>
      <c r="C5" s="31" t="s">
        <v>170</v>
      </c>
      <c r="D5" s="31" t="s">
        <v>57</v>
      </c>
    </row>
    <row r="6" spans="1:4">
      <c r="A6" s="31">
        <v>2000</v>
      </c>
      <c r="B6" s="31">
        <v>7345241.4189601699</v>
      </c>
      <c r="C6" s="31">
        <v>4455114.3825331395</v>
      </c>
      <c r="D6" s="31">
        <v>29943434.491636399</v>
      </c>
    </row>
    <row r="7" spans="1:4">
      <c r="A7" s="31">
        <v>2007</v>
      </c>
      <c r="B7" s="31">
        <v>16111433.2801877</v>
      </c>
      <c r="C7" s="31">
        <v>10125989.221423799</v>
      </c>
      <c r="D7" s="31">
        <v>57817824.726801097</v>
      </c>
    </row>
    <row r="8" spans="1:4">
      <c r="A8" s="31">
        <v>2008</v>
      </c>
      <c r="B8" s="31">
        <v>18297501.044963099</v>
      </c>
      <c r="C8" s="31">
        <v>11791456.420888299</v>
      </c>
      <c r="D8" s="31">
        <v>65430311.6663379</v>
      </c>
    </row>
    <row r="9" spans="1:4">
      <c r="A9" s="31">
        <v>2009</v>
      </c>
      <c r="B9" s="31">
        <v>14646937.8850892</v>
      </c>
      <c r="C9" s="31">
        <v>9134746.9524236396</v>
      </c>
      <c r="D9" s="31">
        <v>59244049.917988703</v>
      </c>
    </row>
    <row r="10" spans="1:4">
      <c r="A10" s="31">
        <v>2010</v>
      </c>
      <c r="B10" s="31">
        <v>17476533.745194901</v>
      </c>
      <c r="C10" s="31">
        <v>11199131.4834802</v>
      </c>
      <c r="D10" s="31">
        <v>66876981.116935402</v>
      </c>
    </row>
    <row r="11" spans="1:4">
      <c r="A11" s="31">
        <v>2011</v>
      </c>
      <c r="B11" s="31">
        <v>20908194.994850401</v>
      </c>
      <c r="C11" s="31">
        <v>13681785.380859399</v>
      </c>
      <c r="D11" s="31">
        <v>76889661.864175305</v>
      </c>
    </row>
    <row r="12" spans="1:4">
      <c r="A12" s="31">
        <v>2012</v>
      </c>
      <c r="B12" s="31">
        <v>20746669.483873799</v>
      </c>
      <c r="C12" s="31">
        <v>13528510.7628168</v>
      </c>
      <c r="D12" s="31">
        <v>79320241.049300998</v>
      </c>
    </row>
    <row r="13" spans="1:4">
      <c r="A13" s="31">
        <v>2013</v>
      </c>
      <c r="B13" s="31">
        <v>21325347.357935801</v>
      </c>
      <c r="C13" s="31">
        <v>13995352.420754399</v>
      </c>
      <c r="D13" s="31">
        <v>82927478.763026804</v>
      </c>
    </row>
    <row r="14" spans="1:4">
      <c r="A14" s="31">
        <v>2014</v>
      </c>
      <c r="B14" s="31">
        <v>21790134.7305714</v>
      </c>
      <c r="C14" s="31">
        <v>14177608.116446899</v>
      </c>
      <c r="D14" s="31">
        <v>84871189.297977105</v>
      </c>
    </row>
    <row r="15" spans="1:4">
      <c r="A15" s="31">
        <v>2015</v>
      </c>
      <c r="B15" s="31">
        <v>21790134.7305714</v>
      </c>
      <c r="C15" s="31">
        <v>14177608.116446899</v>
      </c>
      <c r="D15" s="31">
        <v>84871189.297977105</v>
      </c>
    </row>
    <row r="16" spans="1:4">
      <c r="A16" s="31">
        <v>2016</v>
      </c>
      <c r="B16" s="31">
        <v>19760653.28241</v>
      </c>
      <c r="C16" s="31">
        <v>12726200.424724501</v>
      </c>
      <c r="D16" s="31">
        <v>82109417.256473601</v>
      </c>
    </row>
    <row r="17" spans="1:4">
      <c r="A17" s="31">
        <v>2017</v>
      </c>
      <c r="B17" s="31">
        <v>22216242.821526099</v>
      </c>
      <c r="C17" s="31">
        <v>14406376.9403983</v>
      </c>
      <c r="D17" s="31">
        <v>86171418.096453205</v>
      </c>
    </row>
    <row r="18" spans="1:4">
      <c r="A18" s="31">
        <v>2018</v>
      </c>
      <c r="B18" s="31">
        <v>24262565.9820619</v>
      </c>
      <c r="C18" s="31">
        <v>15783520.1287487</v>
      </c>
      <c r="D18" s="31">
        <v>92413297.883784994</v>
      </c>
    </row>
    <row r="20" spans="1:4">
      <c r="B20" s="31" t="s">
        <v>224</v>
      </c>
      <c r="C20" s="31" t="s">
        <v>225</v>
      </c>
    </row>
    <row r="21" spans="1:4">
      <c r="A21" s="31">
        <v>2016</v>
      </c>
      <c r="B21" s="115">
        <f>C16/D16</f>
        <v>0.15499075319184721</v>
      </c>
      <c r="C21" s="115">
        <f>B16/D16</f>
        <v>0.24066244704534237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C32"/>
  <sheetViews>
    <sheetView zoomScale="85" zoomScaleNormal="85" workbookViewId="0">
      <selection activeCell="G7" sqref="G7"/>
    </sheetView>
  </sheetViews>
  <sheetFormatPr defaultRowHeight="16.5"/>
  <cols>
    <col min="2" max="2" width="19.5" style="1" bestFit="1" customWidth="1"/>
    <col min="3" max="3" width="13.75" customWidth="1"/>
    <col min="5" max="5" width="13.5" customWidth="1"/>
  </cols>
  <sheetData>
    <row r="1" spans="1:3" s="25" customFormat="1">
      <c r="A1" s="93" t="s">
        <v>45</v>
      </c>
      <c r="B1" s="92"/>
    </row>
    <row r="2" spans="1:3" s="25" customFormat="1">
      <c r="A2" s="25" t="s">
        <v>261</v>
      </c>
      <c r="B2" s="92"/>
    </row>
    <row r="4" spans="1:3">
      <c r="B4" s="1" t="s">
        <v>59</v>
      </c>
      <c r="C4" t="s">
        <v>58</v>
      </c>
    </row>
    <row r="5" spans="1:3">
      <c r="A5">
        <v>1994</v>
      </c>
      <c r="C5" s="2">
        <v>27804173</v>
      </c>
    </row>
    <row r="6" spans="1:3">
      <c r="A6">
        <v>1995</v>
      </c>
      <c r="C6" s="2">
        <v>31003485</v>
      </c>
    </row>
    <row r="7" spans="1:3">
      <c r="A7">
        <v>1996</v>
      </c>
      <c r="C7" s="2">
        <v>31860624</v>
      </c>
    </row>
    <row r="8" spans="1:3">
      <c r="A8">
        <v>1997</v>
      </c>
      <c r="C8" s="2">
        <v>31788616</v>
      </c>
    </row>
    <row r="9" spans="1:3">
      <c r="A9">
        <v>1998</v>
      </c>
      <c r="C9" s="2">
        <v>31649638</v>
      </c>
    </row>
    <row r="10" spans="1:3">
      <c r="A10">
        <v>1999</v>
      </c>
      <c r="C10" s="2">
        <v>32765284</v>
      </c>
    </row>
    <row r="11" spans="1:3">
      <c r="A11">
        <v>2000</v>
      </c>
      <c r="C11" s="2">
        <v>33843968</v>
      </c>
    </row>
    <row r="12" spans="1:3">
      <c r="A12">
        <v>2001</v>
      </c>
      <c r="C12" s="2">
        <v>33593509</v>
      </c>
    </row>
    <row r="13" spans="1:3">
      <c r="A13">
        <v>2002</v>
      </c>
      <c r="C13" s="2">
        <v>34720425</v>
      </c>
    </row>
    <row r="14" spans="1:3">
      <c r="A14">
        <v>2003</v>
      </c>
      <c r="C14" s="2">
        <v>38982148</v>
      </c>
    </row>
    <row r="15" spans="1:3">
      <c r="A15">
        <v>2004</v>
      </c>
      <c r="C15" s="2">
        <v>43876975</v>
      </c>
    </row>
    <row r="16" spans="1:3">
      <c r="A16">
        <v>2005</v>
      </c>
      <c r="B16" s="2" t="s">
        <v>257</v>
      </c>
      <c r="C16" s="2">
        <v>47548380</v>
      </c>
    </row>
    <row r="17" spans="1:3">
      <c r="A17">
        <v>2006</v>
      </c>
      <c r="B17" s="2" t="s">
        <v>257</v>
      </c>
      <c r="C17" s="2">
        <v>51496396</v>
      </c>
    </row>
    <row r="18" spans="1:3">
      <c r="A18">
        <v>2007</v>
      </c>
      <c r="B18" s="2" t="s">
        <v>257</v>
      </c>
      <c r="C18" s="2">
        <v>58118615</v>
      </c>
    </row>
    <row r="19" spans="1:3">
      <c r="A19">
        <v>2008</v>
      </c>
      <c r="B19" s="2" t="s">
        <v>257</v>
      </c>
      <c r="C19" s="2">
        <v>63752934</v>
      </c>
    </row>
    <row r="20" spans="1:3">
      <c r="A20">
        <v>2009</v>
      </c>
      <c r="B20" s="2" t="s">
        <v>257</v>
      </c>
      <c r="C20" s="2">
        <v>60393888</v>
      </c>
    </row>
    <row r="21" spans="1:3">
      <c r="A21">
        <v>2010</v>
      </c>
      <c r="B21" s="2" t="s">
        <v>257</v>
      </c>
      <c r="C21" s="2">
        <v>66025267</v>
      </c>
    </row>
    <row r="22" spans="1:3">
      <c r="A22">
        <v>2011</v>
      </c>
      <c r="B22" s="2" t="s">
        <v>257</v>
      </c>
      <c r="C22" s="2">
        <v>73244805</v>
      </c>
    </row>
    <row r="23" spans="1:3">
      <c r="A23">
        <v>2012</v>
      </c>
      <c r="B23" s="29">
        <v>1922199.3527299999</v>
      </c>
      <c r="C23" s="2">
        <v>74639245</v>
      </c>
    </row>
    <row r="24" spans="1:3">
      <c r="A24">
        <v>2013</v>
      </c>
      <c r="B24" s="2" t="s">
        <v>257</v>
      </c>
      <c r="C24" s="2">
        <v>76769752</v>
      </c>
    </row>
    <row r="25" spans="1:3">
      <c r="A25">
        <v>2014</v>
      </c>
      <c r="B25" s="2" t="s">
        <v>257</v>
      </c>
      <c r="C25" s="2">
        <v>78852334</v>
      </c>
    </row>
    <row r="26" spans="1:3">
      <c r="A26">
        <v>2015</v>
      </c>
      <c r="B26" s="2" t="s">
        <v>257</v>
      </c>
      <c r="C26" s="2">
        <v>74689448</v>
      </c>
    </row>
    <row r="27" spans="1:3">
      <c r="A27">
        <v>2016</v>
      </c>
      <c r="B27" s="94">
        <v>2287587.5727349999</v>
      </c>
      <c r="C27" s="2">
        <v>75734639</v>
      </c>
    </row>
    <row r="28" spans="1:3">
      <c r="A28">
        <v>2017</v>
      </c>
      <c r="B28" s="2" t="s">
        <v>257</v>
      </c>
      <c r="C28" s="2">
        <v>80144579</v>
      </c>
    </row>
    <row r="29" spans="1:3">
      <c r="A29">
        <v>2018</v>
      </c>
      <c r="B29" s="2" t="s">
        <v>257</v>
      </c>
    </row>
    <row r="31" spans="1:3">
      <c r="B31" s="1" t="s">
        <v>53</v>
      </c>
      <c r="C31" s="3"/>
    </row>
    <row r="32" spans="1:3">
      <c r="A32">
        <v>2016</v>
      </c>
      <c r="B32" s="116">
        <f>100*B27/C27</f>
        <v>3.0205301074122768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Readme</vt:lpstr>
      <vt:lpstr>Graph 1 - panels 1 and 2</vt:lpstr>
      <vt:lpstr>Graph 2</vt:lpstr>
      <vt:lpstr>Calculations for Graph 2</vt:lpstr>
      <vt:lpstr>Acronyms for Graph 2</vt:lpstr>
      <vt:lpstr>Graph 3 - Trade Finance</vt:lpstr>
      <vt:lpstr>FCI - subcategories breakdown</vt:lpstr>
      <vt:lpstr>ABD - export and gross GDP</vt:lpstr>
      <vt:lpstr>ICISA - volumes</vt:lpstr>
      <vt:lpstr>CMD - volumes</vt:lpstr>
      <vt:lpstr>CMD - maturity breakdown</vt:lpstr>
    </vt:vector>
  </TitlesOfParts>
  <Company>BIS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Boissay, Frederic</dc:creator>
  <cp:lastModifiedBy>Boissay, Frederic</cp:lastModifiedBy>
  <dcterms:created xsi:type="dcterms:W3CDTF">2020-04-22T12:50:12Z</dcterms:created>
  <dcterms:modified xsi:type="dcterms:W3CDTF">2020-06-17T16:36:11Z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{7D7D3C9E-F3E7-4FEF-83C0-23B865B775CB}</vt:lpwstr>
  </property>
</Properties>
</file>