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DieseArbeitsmappe" defaultThemeVersion="124226"/>
  <workbookProtection workbookAlgorithmName="SHA-512" workbookHashValue="4zBWenlxhS6wRSDt77UpyLEyBQcA3+35V6jvD5BeSS567+ia1QqDuod9mTEG1weRsH+DbygcWm23enzyfL06wg==" workbookSaltValue="HwANFPiMRMnWzwETIcYeOQ==" workbookSpinCount="100000" lockStructure="1"/>
  <bookViews>
    <workbookView xWindow="0" yWindow="0" windowWidth="25200" windowHeight="10005" tabRatio="792"/>
  </bookViews>
  <sheets>
    <sheet name="Data" sheetId="11" r:id="rId1"/>
    <sheet name="Parameters" sheetId="3" state="hidden" r:id="rId2"/>
    <sheet name="Item IDs" sheetId="4" state="hidden" r:id="rId3"/>
  </sheets>
  <definedNames>
    <definedName name="_xlnm._FilterDatabase" localSheetId="0" hidden="1">Data!$A$3:$A$311</definedName>
    <definedName name="_xlnm._FilterDatabase" localSheetId="2" hidden="1">'Item IDs'!$B$4:$H$304</definedName>
    <definedName name="AccountingStandard">Parameters!$E$75:$E$78</definedName>
    <definedName name="CheckBoxes1" localSheetId="0">#REF!,#REF!,#REF!,#REF!,#REF!,#REF!,#REF!,#REF!,#REF!,#REF!,#REF!,#REF!,#REF!,#REF!</definedName>
    <definedName name="CheckBoxes1">#REF!,#REF!,#REF!,#REF!,#REF!,#REF!,#REF!,#REF!,#REF!,#REF!,#REF!,#REF!,#REF!,#REF!</definedName>
    <definedName name="CheckBoxes2" localSheetId="0">#REF!,#REF!,#REF!,#REF!,#REF!,#REF!,#REF!,#REF!,#REF!,#REF!,#REF!,#REF!,#REF!</definedName>
    <definedName name="CheckBoxes2">#REF!,#REF!,#REF!,#REF!,#REF!,#REF!,#REF!,#REF!,#REF!,#REF!,#REF!,#REF!,#REF!</definedName>
    <definedName name="ChecksColumn" localSheetId="0">#REF!</definedName>
    <definedName name="ChecksColumn">#REF!</definedName>
    <definedName name="ChecksResponses">Parameters!$E$80:$E$82</definedName>
    <definedName name="CountryCode">Parameters!$E$24:$E$46</definedName>
    <definedName name="PanelHeaders1" localSheetId="0">#REF!,#REF!,#REF!,#REF!,#REF!,#REF!,#REF!</definedName>
    <definedName name="PanelHeaders1">#REF!,#REF!,#REF!,#REF!,#REF!,#REF!,#REF!</definedName>
    <definedName name="PanelHeaders2" localSheetId="0">#REF!,#REF!,#REF!</definedName>
    <definedName name="PanelHeaders2">#REF!,#REF!,#REF!</definedName>
    <definedName name="_xlnm.Print_Area" localSheetId="0">Data!$A$1:$O$312</definedName>
    <definedName name="_xlnm.Print_Area" localSheetId="1">Parameters!$B$1:$J$97</definedName>
    <definedName name="ReportingCurrency">Parameters!$E$49:$E$68</definedName>
    <definedName name="ReportingDate">Parameters!$E$15:$E$22</definedName>
    <definedName name="ReportingUnit">Parameters!$E$70:$E$73</definedName>
  </definedNames>
  <calcPr calcId="152511"/>
</workbook>
</file>

<file path=xl/calcChain.xml><?xml version="1.0" encoding="utf-8"?>
<calcChain xmlns="http://schemas.openxmlformats.org/spreadsheetml/2006/main">
  <c r="I173" i="11" l="1"/>
  <c r="I236" i="11" l="1"/>
  <c r="I281" i="11"/>
  <c r="I245" i="11"/>
  <c r="I164" i="11"/>
  <c r="I165" i="11"/>
  <c r="I163" i="11"/>
  <c r="N286" i="11" l="1"/>
  <c r="I286" i="11"/>
  <c r="E286" i="11"/>
  <c r="I280" i="11"/>
  <c r="L279" i="11"/>
  <c r="K279" i="11"/>
  <c r="I279" i="11"/>
  <c r="I277" i="11"/>
  <c r="I276" i="11"/>
  <c r="I275" i="11"/>
  <c r="I274" i="11"/>
  <c r="I272" i="11"/>
  <c r="I271" i="11"/>
  <c r="I270" i="11"/>
  <c r="I269" i="11"/>
  <c r="I267" i="11"/>
  <c r="I266" i="11"/>
  <c r="I264" i="11"/>
  <c r="I263" i="11"/>
  <c r="I262" i="11"/>
  <c r="I261" i="11"/>
  <c r="I259" i="11"/>
  <c r="I258" i="11"/>
  <c r="I257" i="11"/>
  <c r="I256" i="11"/>
  <c r="I255" i="11"/>
  <c r="I254" i="11"/>
  <c r="L252" i="11"/>
  <c r="K252" i="11"/>
  <c r="I252" i="11"/>
  <c r="I250" i="11"/>
  <c r="I249" i="11"/>
  <c r="I248" i="11"/>
  <c r="I247" i="11"/>
  <c r="I246" i="11"/>
  <c r="I244" i="11"/>
  <c r="I243" i="11"/>
  <c r="I242" i="11"/>
  <c r="I241" i="11"/>
  <c r="I240" i="11"/>
  <c r="I239" i="11"/>
  <c r="I238" i="11"/>
  <c r="I237" i="11"/>
  <c r="I235" i="11"/>
  <c r="L234" i="11"/>
  <c r="K234" i="11"/>
  <c r="I234" i="11"/>
  <c r="I232" i="11"/>
  <c r="I231" i="11"/>
  <c r="I230" i="11"/>
  <c r="I229" i="11"/>
  <c r="I228" i="11"/>
  <c r="L226" i="11"/>
  <c r="K226" i="11"/>
  <c r="I226" i="11"/>
  <c r="I224" i="11"/>
  <c r="I223" i="11"/>
  <c r="I222" i="11"/>
  <c r="I221" i="11"/>
  <c r="I220" i="11"/>
  <c r="I219" i="11"/>
  <c r="I218" i="11"/>
  <c r="I217" i="11"/>
  <c r="I216" i="11"/>
  <c r="I215" i="11"/>
  <c r="I214" i="11"/>
  <c r="I213" i="11"/>
  <c r="I212" i="11"/>
  <c r="I211" i="11"/>
  <c r="I210" i="11"/>
  <c r="I209" i="11"/>
  <c r="I208" i="11"/>
  <c r="I207" i="11"/>
  <c r="I206" i="11"/>
  <c r="I205" i="11"/>
  <c r="I204" i="11"/>
  <c r="I203" i="11"/>
  <c r="I202" i="11"/>
  <c r="I201" i="11"/>
  <c r="I200" i="11"/>
  <c r="I199" i="11"/>
  <c r="I198" i="11"/>
  <c r="I197" i="11"/>
  <c r="I196" i="11"/>
  <c r="I195" i="11"/>
  <c r="I194" i="11"/>
  <c r="L192" i="11"/>
  <c r="K192" i="11"/>
  <c r="I192" i="11"/>
  <c r="I189" i="11"/>
  <c r="I188" i="11"/>
  <c r="I187" i="11"/>
  <c r="I186" i="11"/>
  <c r="I185" i="11"/>
  <c r="I184" i="11"/>
  <c r="I183" i="11"/>
  <c r="I181" i="11"/>
  <c r="I180" i="11"/>
  <c r="I179" i="11"/>
  <c r="I178" i="11"/>
  <c r="I177" i="11"/>
  <c r="I176" i="11"/>
  <c r="I175" i="11"/>
  <c r="I174" i="11"/>
  <c r="G173" i="11" s="1"/>
  <c r="L172" i="11"/>
  <c r="K172" i="11"/>
  <c r="I172" i="11"/>
  <c r="I170" i="11"/>
  <c r="I169" i="11"/>
  <c r="I168" i="11"/>
  <c r="I166" i="11"/>
  <c r="K162" i="11"/>
  <c r="I162" i="11"/>
  <c r="I158" i="11"/>
  <c r="I157" i="11"/>
  <c r="I155" i="11"/>
  <c r="K154" i="11"/>
  <c r="I154" i="11"/>
  <c r="I152" i="11"/>
  <c r="K151" i="11"/>
  <c r="I151" i="11"/>
  <c r="I149" i="11"/>
  <c r="I148" i="11"/>
  <c r="I147" i="11"/>
  <c r="I146" i="11"/>
  <c r="I145" i="11"/>
  <c r="I144" i="11"/>
  <c r="I143" i="11"/>
  <c r="I141" i="11"/>
  <c r="I140" i="11"/>
  <c r="K139" i="11"/>
  <c r="I139" i="11"/>
  <c r="I134" i="11"/>
  <c r="I133" i="11"/>
  <c r="I132" i="11"/>
  <c r="N131" i="11"/>
  <c r="L131" i="11"/>
  <c r="K131" i="11"/>
  <c r="I131" i="11"/>
  <c r="I129" i="11"/>
  <c r="K128" i="11"/>
  <c r="I128" i="11"/>
  <c r="I124" i="11"/>
  <c r="I296" i="11" s="1"/>
  <c r="N123" i="11"/>
  <c r="L123" i="11"/>
  <c r="K123" i="11"/>
  <c r="I123" i="11"/>
  <c r="I120" i="11"/>
  <c r="I119" i="11"/>
  <c r="I118" i="11"/>
  <c r="I117" i="11"/>
  <c r="K116" i="11"/>
  <c r="I116" i="11"/>
  <c r="I113" i="11"/>
  <c r="I112" i="11"/>
  <c r="K111" i="11"/>
  <c r="I111" i="11"/>
  <c r="I106" i="11"/>
  <c r="I105" i="11"/>
  <c r="G107" i="11" s="1"/>
  <c r="K104" i="11"/>
  <c r="I104" i="11"/>
  <c r="I102" i="11"/>
  <c r="I292" i="11" s="1"/>
  <c r="L101" i="11"/>
  <c r="K101" i="11"/>
  <c r="I101" i="11"/>
  <c r="I97" i="11"/>
  <c r="I96" i="11"/>
  <c r="I95" i="11"/>
  <c r="I94" i="11"/>
  <c r="I93" i="11"/>
  <c r="I92" i="11"/>
  <c r="I91" i="11"/>
  <c r="I90" i="11"/>
  <c r="I89" i="11"/>
  <c r="I88" i="11"/>
  <c r="I87" i="11"/>
  <c r="I86" i="11"/>
  <c r="I85" i="11"/>
  <c r="K84" i="11"/>
  <c r="I84" i="11"/>
  <c r="I79" i="11"/>
  <c r="I78" i="11"/>
  <c r="I77" i="11"/>
  <c r="I76" i="11"/>
  <c r="I75" i="11"/>
  <c r="I74" i="11"/>
  <c r="I73" i="11"/>
  <c r="K72" i="11"/>
  <c r="I72" i="11"/>
  <c r="I69" i="11"/>
  <c r="I68" i="11"/>
  <c r="I66" i="11"/>
  <c r="I65" i="11"/>
  <c r="I64" i="11"/>
  <c r="I63" i="11"/>
  <c r="I62" i="11"/>
  <c r="N60" i="11"/>
  <c r="L60" i="11"/>
  <c r="K60" i="11"/>
  <c r="I60" i="11"/>
  <c r="I56" i="11"/>
  <c r="I55" i="11"/>
  <c r="I53" i="11"/>
  <c r="I52" i="11"/>
  <c r="I51" i="11"/>
  <c r="I50" i="11"/>
  <c r="I49" i="11"/>
  <c r="I48" i="11"/>
  <c r="I47" i="11"/>
  <c r="I45" i="11"/>
  <c r="I44" i="11"/>
  <c r="I43" i="11"/>
  <c r="K42" i="11"/>
  <c r="I42" i="11"/>
  <c r="I36" i="11"/>
  <c r="I35" i="11"/>
  <c r="I34" i="11"/>
  <c r="I33" i="11"/>
  <c r="I32" i="11"/>
  <c r="I30" i="11"/>
  <c r="I29" i="11"/>
  <c r="I28" i="11"/>
  <c r="I26" i="11"/>
  <c r="I25" i="11"/>
  <c r="I24" i="11"/>
  <c r="N22" i="11"/>
  <c r="N279" i="11" s="1"/>
  <c r="L22" i="11"/>
  <c r="L151" i="11" s="1"/>
  <c r="G22" i="11"/>
  <c r="G279" i="11" s="1"/>
  <c r="I18" i="11"/>
  <c r="I17" i="11"/>
  <c r="I16" i="11"/>
  <c r="I15" i="11"/>
  <c r="I14" i="11"/>
  <c r="I12" i="11"/>
  <c r="G11" i="11"/>
  <c r="I10" i="11"/>
  <c r="I9" i="11"/>
  <c r="I8" i="11"/>
  <c r="I7" i="11"/>
  <c r="G70" i="11" l="1"/>
  <c r="E289" i="11" s="1"/>
  <c r="G289" i="11" s="1"/>
  <c r="G182" i="11"/>
  <c r="I182" i="11" s="1"/>
  <c r="I310" i="11"/>
  <c r="I294" i="11"/>
  <c r="G142" i="11"/>
  <c r="E297" i="11"/>
  <c r="G297" i="11" s="1"/>
  <c r="I308" i="11"/>
  <c r="I288" i="11"/>
  <c r="E293" i="11"/>
  <c r="G293" i="11" s="1"/>
  <c r="I295" i="11"/>
  <c r="N151" i="11"/>
  <c r="I309" i="11"/>
  <c r="L72" i="11"/>
  <c r="N162" i="11"/>
  <c r="I306" i="11"/>
  <c r="I289" i="11"/>
  <c r="N72" i="11"/>
  <c r="I298" i="11"/>
  <c r="I287" i="11"/>
  <c r="I291" i="11"/>
  <c r="N101" i="11"/>
  <c r="I304" i="11"/>
  <c r="N172" i="11"/>
  <c r="N234" i="11"/>
  <c r="E292" i="11"/>
  <c r="G292" i="11" s="1"/>
  <c r="I301" i="11"/>
  <c r="I300" i="11"/>
  <c r="G80" i="11"/>
  <c r="G98" i="11"/>
  <c r="E291" i="11" s="1"/>
  <c r="G291" i="11" s="1"/>
  <c r="I302" i="11"/>
  <c r="I303" i="11"/>
  <c r="E296" i="11"/>
  <c r="G296" i="11" s="1"/>
  <c r="G58" i="11"/>
  <c r="E288" i="11" s="1"/>
  <c r="G288" i="11" s="1"/>
  <c r="I290" i="11"/>
  <c r="L84" i="11"/>
  <c r="G101" i="11"/>
  <c r="G135" i="11"/>
  <c r="E298" i="11" s="1"/>
  <c r="G298" i="11" s="1"/>
  <c r="L139" i="11"/>
  <c r="G172" i="11"/>
  <c r="I293" i="11"/>
  <c r="I297" i="11"/>
  <c r="G38" i="11"/>
  <c r="E287" i="11" s="1"/>
  <c r="G287" i="11" s="1"/>
  <c r="L42" i="11"/>
  <c r="G84" i="11"/>
  <c r="N84" i="11"/>
  <c r="L104" i="11"/>
  <c r="L111" i="11"/>
  <c r="G114" i="11"/>
  <c r="L116" i="11"/>
  <c r="L128" i="11"/>
  <c r="G139" i="11"/>
  <c r="N139" i="11"/>
  <c r="G154" i="11"/>
  <c r="N154" i="11"/>
  <c r="G162" i="11"/>
  <c r="G192" i="11"/>
  <c r="N192" i="11"/>
  <c r="G226" i="11"/>
  <c r="N226" i="11"/>
  <c r="G252" i="11"/>
  <c r="N252" i="11"/>
  <c r="G121" i="11"/>
  <c r="E295" i="11" s="1"/>
  <c r="G295" i="11" s="1"/>
  <c r="G60" i="11"/>
  <c r="G123" i="11"/>
  <c r="G131" i="11"/>
  <c r="L154" i="11"/>
  <c r="G234" i="11"/>
  <c r="G42" i="11"/>
  <c r="N42" i="11"/>
  <c r="G104" i="11"/>
  <c r="N104" i="11"/>
  <c r="G111" i="11"/>
  <c r="N111" i="11"/>
  <c r="G116" i="11"/>
  <c r="N116" i="11"/>
  <c r="G128" i="11"/>
  <c r="N128" i="11"/>
  <c r="E294" i="11" l="1"/>
  <c r="G294" i="11" s="1"/>
  <c r="I227" i="11"/>
  <c r="I307" i="11" s="1"/>
  <c r="E290" i="11"/>
  <c r="G290" i="11" s="1"/>
  <c r="I190" i="11"/>
  <c r="I305" i="11"/>
  <c r="G264" i="4"/>
  <c r="G125" i="4"/>
  <c r="G126" i="4"/>
  <c r="G127" i="4"/>
  <c r="G128" i="4"/>
  <c r="I2" i="4" l="1"/>
  <c r="C302" i="4" l="1"/>
  <c r="D302" i="4" s="1"/>
  <c r="G302" i="4"/>
  <c r="C303" i="4"/>
  <c r="F303" i="4" s="1"/>
  <c r="G303" i="4"/>
  <c r="C304" i="4"/>
  <c r="F304" i="4" s="1"/>
  <c r="G304" i="4"/>
  <c r="C286" i="4"/>
  <c r="D286" i="4" s="1"/>
  <c r="G286" i="4"/>
  <c r="C287" i="4"/>
  <c r="E287" i="4" s="1"/>
  <c r="G287" i="4"/>
  <c r="C288" i="4"/>
  <c r="F288" i="4" s="1"/>
  <c r="G288" i="4"/>
  <c r="C289" i="4"/>
  <c r="E289" i="4" s="1"/>
  <c r="G289" i="4"/>
  <c r="C290" i="4"/>
  <c r="D290" i="4" s="1"/>
  <c r="G290" i="4"/>
  <c r="C291" i="4"/>
  <c r="F291" i="4" s="1"/>
  <c r="G291" i="4"/>
  <c r="C292" i="4"/>
  <c r="F292" i="4" s="1"/>
  <c r="G292" i="4"/>
  <c r="C293" i="4"/>
  <c r="E293" i="4" s="1"/>
  <c r="G293" i="4"/>
  <c r="C294" i="4"/>
  <c r="D294" i="4" s="1"/>
  <c r="G294" i="4"/>
  <c r="C295" i="4"/>
  <c r="E295" i="4" s="1"/>
  <c r="G295" i="4"/>
  <c r="C296" i="4"/>
  <c r="F296" i="4" s="1"/>
  <c r="G296" i="4"/>
  <c r="C297" i="4"/>
  <c r="E297" i="4" s="1"/>
  <c r="G297" i="4"/>
  <c r="C298" i="4"/>
  <c r="D298" i="4" s="1"/>
  <c r="G298" i="4"/>
  <c r="C299" i="4"/>
  <c r="D299" i="4" s="1"/>
  <c r="G299" i="4"/>
  <c r="C300" i="4"/>
  <c r="F300" i="4" s="1"/>
  <c r="G300" i="4"/>
  <c r="C301" i="4"/>
  <c r="E301" i="4" s="1"/>
  <c r="G301" i="4"/>
  <c r="C191" i="4"/>
  <c r="F191" i="4" s="1"/>
  <c r="G191" i="4"/>
  <c r="C192" i="4"/>
  <c r="F192" i="4" s="1"/>
  <c r="G192" i="4"/>
  <c r="C193" i="4"/>
  <c r="F193" i="4" s="1"/>
  <c r="G193" i="4"/>
  <c r="C194" i="4"/>
  <c r="D194" i="4" s="1"/>
  <c r="G194" i="4"/>
  <c r="C195" i="4"/>
  <c r="G195" i="4"/>
  <c r="C196" i="4"/>
  <c r="E196" i="4" s="1"/>
  <c r="G196" i="4"/>
  <c r="C197" i="4"/>
  <c r="F197" i="4" s="1"/>
  <c r="G197" i="4"/>
  <c r="C198" i="4"/>
  <c r="G198" i="4"/>
  <c r="C199" i="4"/>
  <c r="F199" i="4" s="1"/>
  <c r="G199" i="4"/>
  <c r="C200" i="4"/>
  <c r="E200" i="4" s="1"/>
  <c r="G200" i="4"/>
  <c r="C201" i="4"/>
  <c r="F201" i="4" s="1"/>
  <c r="G201" i="4"/>
  <c r="C203" i="4"/>
  <c r="F203" i="4" s="1"/>
  <c r="C204" i="4"/>
  <c r="D204" i="4" s="1"/>
  <c r="C205" i="4"/>
  <c r="F205" i="4" s="1"/>
  <c r="G205" i="4"/>
  <c r="C206" i="4"/>
  <c r="E206" i="4" s="1"/>
  <c r="G206" i="4"/>
  <c r="C207" i="4"/>
  <c r="D207" i="4" s="1"/>
  <c r="G207" i="4"/>
  <c r="C208" i="4"/>
  <c r="D208" i="4" s="1"/>
  <c r="G208" i="4"/>
  <c r="C209" i="4"/>
  <c r="F209" i="4" s="1"/>
  <c r="G209" i="4"/>
  <c r="C210" i="4"/>
  <c r="E210" i="4" s="1"/>
  <c r="G210" i="4"/>
  <c r="C211" i="4"/>
  <c r="D211" i="4" s="1"/>
  <c r="G211" i="4"/>
  <c r="C212" i="4"/>
  <c r="F212" i="4" s="1"/>
  <c r="G212" i="4"/>
  <c r="F213" i="4"/>
  <c r="E214" i="4"/>
  <c r="D215" i="4"/>
  <c r="E216" i="4"/>
  <c r="C217" i="4"/>
  <c r="F217" i="4" s="1"/>
  <c r="G217" i="4"/>
  <c r="C218" i="4"/>
  <c r="E218" i="4" s="1"/>
  <c r="G218" i="4"/>
  <c r="C219" i="4"/>
  <c r="D219" i="4" s="1"/>
  <c r="G219" i="4"/>
  <c r="C220" i="4"/>
  <c r="D220" i="4" s="1"/>
  <c r="G220" i="4"/>
  <c r="C221" i="4"/>
  <c r="F221" i="4" s="1"/>
  <c r="G221" i="4"/>
  <c r="C222" i="4"/>
  <c r="E222" i="4" s="1"/>
  <c r="G222" i="4"/>
  <c r="C223" i="4"/>
  <c r="D223" i="4" s="1"/>
  <c r="G223" i="4"/>
  <c r="C224" i="4"/>
  <c r="D224" i="4" s="1"/>
  <c r="G224" i="4"/>
  <c r="C225" i="4"/>
  <c r="F225" i="4" s="1"/>
  <c r="G225" i="4"/>
  <c r="C226" i="4"/>
  <c r="E226" i="4" s="1"/>
  <c r="G226" i="4"/>
  <c r="C227" i="4"/>
  <c r="D227" i="4" s="1"/>
  <c r="G227" i="4"/>
  <c r="C228" i="4"/>
  <c r="F228" i="4" s="1"/>
  <c r="G228" i="4"/>
  <c r="C229" i="4"/>
  <c r="F229" i="4" s="1"/>
  <c r="G229" i="4"/>
  <c r="C230" i="4"/>
  <c r="E230" i="4" s="1"/>
  <c r="G230" i="4"/>
  <c r="C231" i="4"/>
  <c r="D231" i="4" s="1"/>
  <c r="G231" i="4"/>
  <c r="C232" i="4"/>
  <c r="E232" i="4" s="1"/>
  <c r="G232" i="4"/>
  <c r="C233" i="4"/>
  <c r="F233" i="4" s="1"/>
  <c r="G233" i="4"/>
  <c r="C234" i="4"/>
  <c r="E234" i="4" s="1"/>
  <c r="C235" i="4"/>
  <c r="D235" i="4" s="1"/>
  <c r="C236" i="4"/>
  <c r="D236" i="4" s="1"/>
  <c r="G236" i="4"/>
  <c r="C237" i="4"/>
  <c r="F237" i="4" s="1"/>
  <c r="G237" i="4"/>
  <c r="C238" i="4"/>
  <c r="E238" i="4" s="1"/>
  <c r="G238" i="4"/>
  <c r="C239" i="4"/>
  <c r="D239" i="4" s="1"/>
  <c r="G239" i="4"/>
  <c r="C240" i="4"/>
  <c r="D240" i="4" s="1"/>
  <c r="G240" i="4"/>
  <c r="C241" i="4"/>
  <c r="F241" i="4" s="1"/>
  <c r="G241" i="4"/>
  <c r="C242" i="4"/>
  <c r="E242" i="4" s="1"/>
  <c r="G242" i="4"/>
  <c r="C243" i="4"/>
  <c r="D243" i="4" s="1"/>
  <c r="G243" i="4"/>
  <c r="C244" i="4"/>
  <c r="F244" i="4" s="1"/>
  <c r="G244" i="4"/>
  <c r="C245" i="4"/>
  <c r="F245" i="4" s="1"/>
  <c r="G245" i="4"/>
  <c r="C246" i="4"/>
  <c r="E246" i="4" s="1"/>
  <c r="G246" i="4"/>
  <c r="C247" i="4"/>
  <c r="D247" i="4" s="1"/>
  <c r="G247" i="4"/>
  <c r="C248" i="4"/>
  <c r="E248" i="4" s="1"/>
  <c r="G248" i="4"/>
  <c r="C249" i="4"/>
  <c r="F249" i="4" s="1"/>
  <c r="G249" i="4"/>
  <c r="C250" i="4"/>
  <c r="E250" i="4" s="1"/>
  <c r="G250" i="4"/>
  <c r="C251" i="4"/>
  <c r="D251" i="4" s="1"/>
  <c r="G251" i="4"/>
  <c r="C252" i="4"/>
  <c r="D252" i="4" s="1"/>
  <c r="G252" i="4"/>
  <c r="C253" i="4"/>
  <c r="F253" i="4" s="1"/>
  <c r="G253" i="4"/>
  <c r="C254" i="4"/>
  <c r="E254" i="4" s="1"/>
  <c r="G254" i="4"/>
  <c r="C255" i="4"/>
  <c r="D255" i="4" s="1"/>
  <c r="G255" i="4"/>
  <c r="C256" i="4"/>
  <c r="D256" i="4" s="1"/>
  <c r="G256" i="4"/>
  <c r="C257" i="4"/>
  <c r="F257" i="4" s="1"/>
  <c r="G257" i="4"/>
  <c r="C258" i="4"/>
  <c r="E258" i="4" s="1"/>
  <c r="G258" i="4"/>
  <c r="C259" i="4"/>
  <c r="D259" i="4" s="1"/>
  <c r="G259" i="4"/>
  <c r="C260" i="4"/>
  <c r="F260" i="4" s="1"/>
  <c r="G260" i="4"/>
  <c r="C261" i="4"/>
  <c r="F261" i="4" s="1"/>
  <c r="G261" i="4"/>
  <c r="C262" i="4"/>
  <c r="E262" i="4" s="1"/>
  <c r="G262" i="4"/>
  <c r="C263" i="4"/>
  <c r="D263" i="4" s="1"/>
  <c r="G263" i="4"/>
  <c r="C264" i="4"/>
  <c r="E264" i="4" s="1"/>
  <c r="C265" i="4"/>
  <c r="F265" i="4" s="1"/>
  <c r="G265" i="4"/>
  <c r="C266" i="4"/>
  <c r="E266" i="4" s="1"/>
  <c r="G266" i="4"/>
  <c r="C267" i="4"/>
  <c r="D267" i="4" s="1"/>
  <c r="G267" i="4"/>
  <c r="C268" i="4"/>
  <c r="D268" i="4" s="1"/>
  <c r="G268" i="4"/>
  <c r="C269" i="4"/>
  <c r="F269" i="4" s="1"/>
  <c r="G269" i="4"/>
  <c r="C270" i="4"/>
  <c r="E270" i="4" s="1"/>
  <c r="G270" i="4"/>
  <c r="C271" i="4"/>
  <c r="D271" i="4" s="1"/>
  <c r="G271" i="4"/>
  <c r="C272" i="4"/>
  <c r="D272" i="4" s="1"/>
  <c r="G272" i="4"/>
  <c r="C273" i="4"/>
  <c r="F273" i="4" s="1"/>
  <c r="G273" i="4"/>
  <c r="C274" i="4"/>
  <c r="E274" i="4" s="1"/>
  <c r="G274" i="4"/>
  <c r="C275" i="4"/>
  <c r="D275" i="4" s="1"/>
  <c r="G275" i="4"/>
  <c r="C276" i="4"/>
  <c r="F276" i="4" s="1"/>
  <c r="G276" i="4"/>
  <c r="C277" i="4"/>
  <c r="F277" i="4" s="1"/>
  <c r="G277" i="4"/>
  <c r="C278" i="4"/>
  <c r="E278" i="4" s="1"/>
  <c r="G278" i="4"/>
  <c r="C279" i="4"/>
  <c r="D279" i="4" s="1"/>
  <c r="G279" i="4"/>
  <c r="C280" i="4"/>
  <c r="E280" i="4" s="1"/>
  <c r="G280" i="4"/>
  <c r="C281" i="4"/>
  <c r="F281" i="4" s="1"/>
  <c r="G281" i="4"/>
  <c r="C282" i="4"/>
  <c r="E282" i="4" s="1"/>
  <c r="G282" i="4"/>
  <c r="C283" i="4"/>
  <c r="D283" i="4" s="1"/>
  <c r="G283" i="4"/>
  <c r="C284" i="4"/>
  <c r="D284" i="4" s="1"/>
  <c r="G284" i="4"/>
  <c r="C285" i="4"/>
  <c r="F285" i="4" s="1"/>
  <c r="G285" i="4"/>
  <c r="E211" i="4" l="1"/>
  <c r="D264" i="4"/>
  <c r="D304" i="4"/>
  <c r="D193" i="4"/>
  <c r="D212" i="4"/>
  <c r="D209" i="4"/>
  <c r="D300" i="4"/>
  <c r="D303" i="4"/>
  <c r="E227" i="4"/>
  <c r="D242" i="4"/>
  <c r="D225" i="4"/>
  <c r="D280" i="4"/>
  <c r="E243" i="4"/>
  <c r="D301" i="4"/>
  <c r="D241" i="4"/>
  <c r="D226" i="4"/>
  <c r="D210" i="4"/>
  <c r="D200" i="4"/>
  <c r="D287" i="4"/>
  <c r="E303" i="4"/>
  <c r="E276" i="4"/>
  <c r="F275" i="4"/>
  <c r="F274" i="4"/>
  <c r="E273" i="4"/>
  <c r="D276" i="4"/>
  <c r="E275" i="4"/>
  <c r="D274" i="4"/>
  <c r="D273" i="4"/>
  <c r="D248" i="4"/>
  <c r="D228" i="4"/>
  <c r="E212" i="4"/>
  <c r="F211" i="4"/>
  <c r="F210" i="4"/>
  <c r="E209" i="4"/>
  <c r="D192" i="4"/>
  <c r="E300" i="4"/>
  <c r="D293" i="4"/>
  <c r="F299" i="4"/>
  <c r="E299" i="4"/>
  <c r="E291" i="4"/>
  <c r="D244" i="4"/>
  <c r="E228" i="4"/>
  <c r="F227" i="4"/>
  <c r="F226" i="4"/>
  <c r="E225" i="4"/>
  <c r="D216" i="4"/>
  <c r="D196" i="4"/>
  <c r="D292" i="4"/>
  <c r="D291" i="4"/>
  <c r="E260" i="4"/>
  <c r="F259" i="4"/>
  <c r="F258" i="4"/>
  <c r="E257" i="4"/>
  <c r="D260" i="4"/>
  <c r="E259" i="4"/>
  <c r="D258" i="4"/>
  <c r="D257" i="4"/>
  <c r="E244" i="4"/>
  <c r="F243" i="4"/>
  <c r="F242" i="4"/>
  <c r="E241" i="4"/>
  <c r="D232" i="4"/>
  <c r="E192" i="4"/>
  <c r="D295" i="4"/>
  <c r="E292" i="4"/>
  <c r="E304" i="4"/>
  <c r="F302" i="4"/>
  <c r="E302" i="4"/>
  <c r="F272" i="4"/>
  <c r="F256" i="4"/>
  <c r="F240" i="4"/>
  <c r="F224" i="4"/>
  <c r="F208" i="4"/>
  <c r="E285" i="4"/>
  <c r="F280" i="4"/>
  <c r="E272" i="4"/>
  <c r="F271" i="4"/>
  <c r="F270" i="4"/>
  <c r="E269" i="4"/>
  <c r="F264" i="4"/>
  <c r="E256" i="4"/>
  <c r="F255" i="4"/>
  <c r="F254" i="4"/>
  <c r="E253" i="4"/>
  <c r="F248" i="4"/>
  <c r="E240" i="4"/>
  <c r="F239" i="4"/>
  <c r="F238" i="4"/>
  <c r="E237" i="4"/>
  <c r="F232" i="4"/>
  <c r="E224" i="4"/>
  <c r="F223" i="4"/>
  <c r="F222" i="4"/>
  <c r="E221" i="4"/>
  <c r="F216" i="4"/>
  <c r="E208" i="4"/>
  <c r="F207" i="4"/>
  <c r="F206" i="4"/>
  <c r="E205" i="4"/>
  <c r="E201" i="4"/>
  <c r="F200" i="4"/>
  <c r="E296" i="4"/>
  <c r="F295" i="4"/>
  <c r="E288" i="4"/>
  <c r="F287" i="4"/>
  <c r="D285" i="4"/>
  <c r="E271" i="4"/>
  <c r="D270" i="4"/>
  <c r="D269" i="4"/>
  <c r="E255" i="4"/>
  <c r="D254" i="4"/>
  <c r="D253" i="4"/>
  <c r="E239" i="4"/>
  <c r="D238" i="4"/>
  <c r="D237" i="4"/>
  <c r="E223" i="4"/>
  <c r="D222" i="4"/>
  <c r="D221" i="4"/>
  <c r="E207" i="4"/>
  <c r="D206" i="4"/>
  <c r="D205" i="4"/>
  <c r="D201" i="4"/>
  <c r="D297" i="4"/>
  <c r="D296" i="4"/>
  <c r="D289" i="4"/>
  <c r="D288" i="4"/>
  <c r="F298" i="4"/>
  <c r="F294" i="4"/>
  <c r="F290" i="4"/>
  <c r="F286" i="4"/>
  <c r="F301" i="4"/>
  <c r="E298" i="4"/>
  <c r="F297" i="4"/>
  <c r="E294" i="4"/>
  <c r="F293" i="4"/>
  <c r="E290" i="4"/>
  <c r="F289" i="4"/>
  <c r="E286" i="4"/>
  <c r="F284" i="4"/>
  <c r="F268" i="4"/>
  <c r="F252" i="4"/>
  <c r="F236" i="4"/>
  <c r="F220" i="4"/>
  <c r="F204" i="4"/>
  <c r="E284" i="4"/>
  <c r="E268" i="4"/>
  <c r="E252" i="4"/>
  <c r="E236" i="4"/>
  <c r="E220" i="4"/>
  <c r="E204" i="4"/>
  <c r="E197" i="4"/>
  <c r="F196" i="4"/>
  <c r="D197" i="4"/>
  <c r="E193" i="4"/>
  <c r="E198" i="4"/>
  <c r="F198" i="4"/>
  <c r="D195" i="4"/>
  <c r="E195" i="4"/>
  <c r="F283" i="4"/>
  <c r="F282" i="4"/>
  <c r="E281" i="4"/>
  <c r="F267" i="4"/>
  <c r="F266" i="4"/>
  <c r="E265" i="4"/>
  <c r="F251" i="4"/>
  <c r="F250" i="4"/>
  <c r="E249" i="4"/>
  <c r="F235" i="4"/>
  <c r="F234" i="4"/>
  <c r="E233" i="4"/>
  <c r="F219" i="4"/>
  <c r="F218" i="4"/>
  <c r="E217" i="4"/>
  <c r="D199" i="4"/>
  <c r="E199" i="4"/>
  <c r="E283" i="4"/>
  <c r="D282" i="4"/>
  <c r="D281" i="4"/>
  <c r="F279" i="4"/>
  <c r="F278" i="4"/>
  <c r="E277" i="4"/>
  <c r="E267" i="4"/>
  <c r="D266" i="4"/>
  <c r="D265" i="4"/>
  <c r="F263" i="4"/>
  <c r="F262" i="4"/>
  <c r="E261" i="4"/>
  <c r="E251" i="4"/>
  <c r="D250" i="4"/>
  <c r="D249" i="4"/>
  <c r="F247" i="4"/>
  <c r="F246" i="4"/>
  <c r="E245" i="4"/>
  <c r="E235" i="4"/>
  <c r="D234" i="4"/>
  <c r="D233" i="4"/>
  <c r="F231" i="4"/>
  <c r="F230" i="4"/>
  <c r="E229" i="4"/>
  <c r="E219" i="4"/>
  <c r="D218" i="4"/>
  <c r="D217" i="4"/>
  <c r="F215" i="4"/>
  <c r="F214" i="4"/>
  <c r="E213" i="4"/>
  <c r="D203" i="4"/>
  <c r="E203" i="4"/>
  <c r="E279" i="4"/>
  <c r="D278" i="4"/>
  <c r="D277" i="4"/>
  <c r="E263" i="4"/>
  <c r="D262" i="4"/>
  <c r="D261" i="4"/>
  <c r="E247" i="4"/>
  <c r="D246" i="4"/>
  <c r="D245" i="4"/>
  <c r="E231" i="4"/>
  <c r="D230" i="4"/>
  <c r="D229" i="4"/>
  <c r="E215" i="4"/>
  <c r="D214" i="4"/>
  <c r="D213" i="4"/>
  <c r="D198" i="4"/>
  <c r="F195" i="4"/>
  <c r="E194" i="4"/>
  <c r="F194" i="4"/>
  <c r="D191" i="4"/>
  <c r="E191" i="4"/>
  <c r="G114" i="4" l="1"/>
  <c r="G113" i="4"/>
  <c r="G112" i="4"/>
  <c r="G111" i="4"/>
  <c r="G109"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2" i="4"/>
  <c r="G51" i="4"/>
  <c r="G50" i="4"/>
  <c r="G49" i="4"/>
  <c r="G48" i="4"/>
  <c r="G47" i="4"/>
  <c r="G45" i="4"/>
  <c r="G44" i="4"/>
  <c r="G43" i="4"/>
  <c r="G42" i="4"/>
  <c r="G41" i="4"/>
  <c r="G40" i="4"/>
  <c r="G39" i="4"/>
  <c r="G38" i="4"/>
  <c r="G37" i="4"/>
  <c r="G35" i="4"/>
  <c r="G28" i="4"/>
  <c r="G27" i="4"/>
  <c r="G26" i="4"/>
  <c r="G23" i="4"/>
  <c r="G22" i="4"/>
  <c r="G19" i="4"/>
  <c r="G18" i="4"/>
  <c r="G17" i="4"/>
  <c r="G16" i="4"/>
  <c r="G15" i="4"/>
  <c r="G14" i="4"/>
  <c r="G13" i="4"/>
  <c r="G12" i="4"/>
  <c r="G11" i="4"/>
  <c r="G10" i="4"/>
  <c r="G9" i="4"/>
  <c r="G8" i="4"/>
  <c r="G7" i="4"/>
  <c r="G6" i="4"/>
  <c r="G5" i="4"/>
  <c r="C114" i="4"/>
  <c r="F114" i="4" s="1"/>
  <c r="C113" i="4"/>
  <c r="D113" i="4" s="1"/>
  <c r="C112" i="4"/>
  <c r="D112" i="4" s="1"/>
  <c r="C111" i="4"/>
  <c r="F111" i="4" s="1"/>
  <c r="C109" i="4"/>
  <c r="C107" i="4"/>
  <c r="E107" i="4" s="1"/>
  <c r="C106" i="4"/>
  <c r="D106" i="4" s="1"/>
  <c r="C105" i="4"/>
  <c r="C104" i="4"/>
  <c r="E104" i="4" s="1"/>
  <c r="C103" i="4"/>
  <c r="C102" i="4"/>
  <c r="E102" i="4" s="1"/>
  <c r="C101" i="4"/>
  <c r="D101" i="4" s="1"/>
  <c r="C100" i="4"/>
  <c r="D100" i="4" s="1"/>
  <c r="C99" i="4"/>
  <c r="C98" i="4"/>
  <c r="C97" i="4"/>
  <c r="D97" i="4" s="1"/>
  <c r="C96" i="4"/>
  <c r="F96" i="4" s="1"/>
  <c r="C95" i="4"/>
  <c r="D95" i="4" s="1"/>
  <c r="C94" i="4"/>
  <c r="E94" i="4" s="1"/>
  <c r="C93" i="4"/>
  <c r="D93" i="4" s="1"/>
  <c r="C92" i="4"/>
  <c r="C91" i="4"/>
  <c r="C90" i="4"/>
  <c r="E90" i="4" s="1"/>
  <c r="C89" i="4"/>
  <c r="E89" i="4" s="1"/>
  <c r="C88" i="4"/>
  <c r="F88" i="4" s="1"/>
  <c r="C87" i="4"/>
  <c r="D87" i="4" s="1"/>
  <c r="C86" i="4"/>
  <c r="E86" i="4" s="1"/>
  <c r="C85" i="4"/>
  <c r="E85" i="4" s="1"/>
  <c r="C84" i="4"/>
  <c r="D84" i="4" s="1"/>
  <c r="C83" i="4"/>
  <c r="E83" i="4" s="1"/>
  <c r="C82" i="4"/>
  <c r="D82" i="4" s="1"/>
  <c r="C81" i="4"/>
  <c r="D81" i="4" s="1"/>
  <c r="C80" i="4"/>
  <c r="E80" i="4" s="1"/>
  <c r="C79" i="4"/>
  <c r="D79" i="4" s="1"/>
  <c r="C78" i="4"/>
  <c r="D78" i="4" s="1"/>
  <c r="C77" i="4"/>
  <c r="C76" i="4"/>
  <c r="E76" i="4" s="1"/>
  <c r="C75" i="4"/>
  <c r="F75" i="4" s="1"/>
  <c r="C74" i="4"/>
  <c r="F74" i="4" s="1"/>
  <c r="C73" i="4"/>
  <c r="F73" i="4" s="1"/>
  <c r="C72" i="4"/>
  <c r="F72" i="4" s="1"/>
  <c r="C71" i="4"/>
  <c r="D71" i="4" s="1"/>
  <c r="C70" i="4"/>
  <c r="E70" i="4" s="1"/>
  <c r="C69" i="4"/>
  <c r="E69" i="4" s="1"/>
  <c r="C68" i="4"/>
  <c r="F68" i="4" s="1"/>
  <c r="C67" i="4"/>
  <c r="D67" i="4" s="1"/>
  <c r="C66" i="4"/>
  <c r="D66" i="4" s="1"/>
  <c r="C65" i="4"/>
  <c r="E65" i="4" s="1"/>
  <c r="C64" i="4"/>
  <c r="D64" i="4" s="1"/>
  <c r="C63" i="4"/>
  <c r="F63" i="4" s="1"/>
  <c r="C62" i="4"/>
  <c r="D62" i="4" s="1"/>
  <c r="C61" i="4"/>
  <c r="D61" i="4" s="1"/>
  <c r="C60" i="4"/>
  <c r="F60" i="4" s="1"/>
  <c r="C59" i="4"/>
  <c r="D59" i="4" s="1"/>
  <c r="C58" i="4"/>
  <c r="D58" i="4" s="1"/>
  <c r="C57" i="4"/>
  <c r="D57" i="4" s="1"/>
  <c r="C56" i="4"/>
  <c r="E56" i="4" s="1"/>
  <c r="C55" i="4"/>
  <c r="C54" i="4"/>
  <c r="F53" i="4"/>
  <c r="C52" i="4"/>
  <c r="E52" i="4" s="1"/>
  <c r="C51" i="4"/>
  <c r="D51" i="4" s="1"/>
  <c r="C50" i="4"/>
  <c r="F50" i="4" s="1"/>
  <c r="C49" i="4"/>
  <c r="E49" i="4" s="1"/>
  <c r="C48" i="4"/>
  <c r="F48" i="4" s="1"/>
  <c r="C47" i="4"/>
  <c r="E47" i="4" s="1"/>
  <c r="D46" i="4"/>
  <c r="C45" i="4"/>
  <c r="F45" i="4" s="1"/>
  <c r="C44" i="4"/>
  <c r="E44" i="4" s="1"/>
  <c r="C43" i="4"/>
  <c r="F43" i="4" s="1"/>
  <c r="C42" i="4"/>
  <c r="D42" i="4" s="1"/>
  <c r="C41" i="4"/>
  <c r="F41" i="4" s="1"/>
  <c r="C40" i="4"/>
  <c r="D40" i="4" s="1"/>
  <c r="C39" i="4"/>
  <c r="D39" i="4" s="1"/>
  <c r="C38" i="4"/>
  <c r="F38" i="4" s="1"/>
  <c r="C37" i="4"/>
  <c r="D37" i="4" s="1"/>
  <c r="C35" i="4"/>
  <c r="D35" i="4" s="1"/>
  <c r="C28" i="4"/>
  <c r="E28" i="4" s="1"/>
  <c r="C27" i="4"/>
  <c r="E27" i="4" s="1"/>
  <c r="C26" i="4"/>
  <c r="E26" i="4" s="1"/>
  <c r="C23" i="4"/>
  <c r="D23" i="4" s="1"/>
  <c r="C22" i="4"/>
  <c r="C19" i="4"/>
  <c r="F19" i="4" s="1"/>
  <c r="C18" i="4"/>
  <c r="F18" i="4" s="1"/>
  <c r="C17" i="4"/>
  <c r="E17" i="4" s="1"/>
  <c r="C16" i="4"/>
  <c r="F16" i="4" s="1"/>
  <c r="C15" i="4"/>
  <c r="C14" i="4"/>
  <c r="E14" i="4" s="1"/>
  <c r="C13" i="4"/>
  <c r="E13" i="4" s="1"/>
  <c r="C12" i="4"/>
  <c r="E12" i="4" s="1"/>
  <c r="C11" i="4"/>
  <c r="F11" i="4" s="1"/>
  <c r="C10" i="4"/>
  <c r="D10" i="4" s="1"/>
  <c r="C9" i="4"/>
  <c r="D9" i="4" s="1"/>
  <c r="C8" i="4"/>
  <c r="D8" i="4" s="1"/>
  <c r="C7" i="4"/>
  <c r="E7" i="4" s="1"/>
  <c r="C6" i="4"/>
  <c r="C5" i="4"/>
  <c r="D5" i="4" s="1"/>
  <c r="E9" i="3"/>
  <c r="D10" i="3"/>
  <c r="D11" i="3" s="1"/>
  <c r="F122" i="4"/>
  <c r="C143" i="4"/>
  <c r="G137" i="4"/>
  <c r="C185" i="4"/>
  <c r="D185" i="4" s="1"/>
  <c r="G176" i="4"/>
  <c r="C133" i="4"/>
  <c r="D133" i="4" s="1"/>
  <c r="E123" i="4"/>
  <c r="C134" i="4"/>
  <c r="C145" i="4"/>
  <c r="F145" i="4" s="1"/>
  <c r="C172" i="4"/>
  <c r="E172" i="4" s="1"/>
  <c r="C187" i="4"/>
  <c r="F187" i="4" s="1"/>
  <c r="G145" i="4"/>
  <c r="G185" i="4"/>
  <c r="C2" i="4"/>
  <c r="F2" i="4" s="1"/>
  <c r="C127" i="4"/>
  <c r="F127" i="4" s="1"/>
  <c r="C138" i="4"/>
  <c r="C149" i="4"/>
  <c r="D149" i="4" s="1"/>
  <c r="C177" i="4"/>
  <c r="E177" i="4" s="1"/>
  <c r="G121" i="4"/>
  <c r="G153" i="4"/>
  <c r="C129" i="4"/>
  <c r="C139" i="4"/>
  <c r="C150" i="4"/>
  <c r="D150" i="4" s="1"/>
  <c r="C180" i="4"/>
  <c r="D180" i="4" s="1"/>
  <c r="G129" i="4"/>
  <c r="G132" i="4"/>
  <c r="G140" i="4"/>
  <c r="G148" i="4"/>
  <c r="G177" i="4"/>
  <c r="G188" i="4"/>
  <c r="C125" i="4"/>
  <c r="F125" i="4" s="1"/>
  <c r="C130" i="4"/>
  <c r="D130" i="4" s="1"/>
  <c r="C135" i="4"/>
  <c r="E135" i="4" s="1"/>
  <c r="C141" i="4"/>
  <c r="E141" i="4" s="1"/>
  <c r="C146" i="4"/>
  <c r="E146" i="4" s="1"/>
  <c r="C173" i="4"/>
  <c r="C181" i="4"/>
  <c r="C188" i="4"/>
  <c r="D188" i="4" s="1"/>
  <c r="G133" i="4"/>
  <c r="G141" i="4"/>
  <c r="G149" i="4"/>
  <c r="G180" i="4"/>
  <c r="C121" i="4"/>
  <c r="C126" i="4"/>
  <c r="E126" i="4" s="1"/>
  <c r="C131" i="4"/>
  <c r="E131" i="4" s="1"/>
  <c r="C137" i="4"/>
  <c r="D137" i="4" s="1"/>
  <c r="C142" i="4"/>
  <c r="F142" i="4" s="1"/>
  <c r="C147" i="4"/>
  <c r="F147" i="4" s="1"/>
  <c r="C153" i="4"/>
  <c r="E153" i="4" s="1"/>
  <c r="C176" i="4"/>
  <c r="E176" i="4" s="1"/>
  <c r="C184" i="4"/>
  <c r="E184" i="4" s="1"/>
  <c r="G2" i="4"/>
  <c r="G136" i="4"/>
  <c r="G144" i="4"/>
  <c r="G152" i="4"/>
  <c r="G172" i="4"/>
  <c r="G184" i="4"/>
  <c r="G173" i="4"/>
  <c r="G181" i="4"/>
  <c r="G189" i="4"/>
  <c r="G187" i="4"/>
  <c r="G183" i="4"/>
  <c r="G179" i="4"/>
  <c r="G175" i="4"/>
  <c r="G171" i="4"/>
  <c r="G147" i="4"/>
  <c r="G143" i="4"/>
  <c r="G139" i="4"/>
  <c r="G135" i="4"/>
  <c r="G131" i="4"/>
  <c r="C190" i="4"/>
  <c r="C183" i="4"/>
  <c r="E183" i="4" s="1"/>
  <c r="C179" i="4"/>
  <c r="C175" i="4"/>
  <c r="C171" i="4"/>
  <c r="D171" i="4" s="1"/>
  <c r="C152" i="4"/>
  <c r="E152" i="4" s="1"/>
  <c r="C148" i="4"/>
  <c r="E148" i="4" s="1"/>
  <c r="C144" i="4"/>
  <c r="F144" i="4" s="1"/>
  <c r="C140" i="4"/>
  <c r="E140" i="4" s="1"/>
  <c r="C136" i="4"/>
  <c r="C132" i="4"/>
  <c r="F132" i="4" s="1"/>
  <c r="C128" i="4"/>
  <c r="D128" i="4" s="1"/>
  <c r="G190" i="4"/>
  <c r="G186" i="4"/>
  <c r="G182" i="4"/>
  <c r="G178" i="4"/>
  <c r="G174" i="4"/>
  <c r="G170" i="4"/>
  <c r="G150" i="4"/>
  <c r="G146" i="4"/>
  <c r="G142" i="4"/>
  <c r="G138" i="4"/>
  <c r="G134" i="4"/>
  <c r="G130" i="4"/>
  <c r="C189" i="4"/>
  <c r="F189" i="4" s="1"/>
  <c r="C186" i="4"/>
  <c r="F186" i="4" s="1"/>
  <c r="C182" i="4"/>
  <c r="D182" i="4" s="1"/>
  <c r="C178" i="4"/>
  <c r="D178" i="4" s="1"/>
  <c r="C174" i="4"/>
  <c r="E174" i="4" s="1"/>
  <c r="C170" i="4"/>
  <c r="F170" i="4" s="1"/>
  <c r="D114" i="4" l="1"/>
  <c r="F78" i="4"/>
  <c r="F58" i="4"/>
  <c r="E71" i="4"/>
  <c r="E75" i="4"/>
  <c r="E58" i="4"/>
  <c r="E96" i="4"/>
  <c r="F27" i="4"/>
  <c r="E82" i="4"/>
  <c r="F12" i="4"/>
  <c r="F149" i="4"/>
  <c r="D68" i="4"/>
  <c r="E61" i="4"/>
  <c r="D69" i="4"/>
  <c r="E18" i="4"/>
  <c r="F81" i="4"/>
  <c r="F104" i="4"/>
  <c r="D27" i="4"/>
  <c r="E185" i="4"/>
  <c r="F93" i="4"/>
  <c r="D96" i="4"/>
  <c r="D44" i="4"/>
  <c r="E45" i="4"/>
  <c r="F42" i="4"/>
  <c r="F67" i="4"/>
  <c r="F52" i="4"/>
  <c r="F107" i="4"/>
  <c r="F64" i="4"/>
  <c r="D48" i="4"/>
  <c r="F44" i="4"/>
  <c r="E100" i="4"/>
  <c r="D45" i="4"/>
  <c r="F100" i="4"/>
  <c r="E39" i="4"/>
  <c r="E149" i="4"/>
  <c r="D142" i="4"/>
  <c r="F13" i="4"/>
  <c r="F101" i="4"/>
  <c r="D11" i="4"/>
  <c r="D19" i="4"/>
  <c r="F26" i="4"/>
  <c r="D52" i="4"/>
  <c r="F102" i="4"/>
  <c r="E137" i="4"/>
  <c r="E170" i="4"/>
  <c r="F8" i="4"/>
  <c r="F123" i="4"/>
  <c r="F35" i="4"/>
  <c r="D104" i="4"/>
  <c r="F51" i="4"/>
  <c r="E101" i="4"/>
  <c r="F97" i="4"/>
  <c r="E88" i="4"/>
  <c r="E171" i="4"/>
  <c r="E57" i="4"/>
  <c r="D148" i="4"/>
  <c r="E182" i="4"/>
  <c r="F185" i="4"/>
  <c r="E114" i="4"/>
  <c r="D141" i="4"/>
  <c r="D72" i="4"/>
  <c r="F141" i="4"/>
  <c r="D107" i="4"/>
  <c r="D184" i="4"/>
  <c r="E48" i="4"/>
  <c r="E81" i="4"/>
  <c r="E62" i="4"/>
  <c r="E125" i="4"/>
  <c r="D125" i="4"/>
  <c r="F178" i="4"/>
  <c r="E178" i="4"/>
  <c r="D189" i="4"/>
  <c r="E74" i="4"/>
  <c r="D90" i="4"/>
  <c r="E67" i="4"/>
  <c r="E64" i="4"/>
  <c r="F57" i="4"/>
  <c r="F5" i="4"/>
  <c r="F90" i="4"/>
  <c r="F131" i="4"/>
  <c r="D74" i="4"/>
  <c r="E78" i="4"/>
  <c r="D170" i="4"/>
  <c r="D60" i="4"/>
  <c r="E11" i="4"/>
  <c r="F182" i="4"/>
  <c r="D56" i="4"/>
  <c r="F56" i="4"/>
  <c r="E50" i="4"/>
  <c r="E8" i="4"/>
  <c r="F183" i="4"/>
  <c r="F184" i="4"/>
  <c r="D50" i="4"/>
  <c r="E112" i="4"/>
  <c r="E127" i="4"/>
  <c r="F82" i="4"/>
  <c r="D127" i="4"/>
  <c r="F59" i="4"/>
  <c r="D177" i="4"/>
  <c r="D26" i="4"/>
  <c r="D183" i="4"/>
  <c r="E59" i="4"/>
  <c r="F177" i="4"/>
  <c r="D145" i="4"/>
  <c r="F10" i="4"/>
  <c r="E10" i="4"/>
  <c r="F150" i="4"/>
  <c r="F94" i="4"/>
  <c r="E72" i="4"/>
  <c r="D16" i="4"/>
  <c r="E142" i="4"/>
  <c r="E37" i="4"/>
  <c r="F28" i="4"/>
  <c r="E46" i="4"/>
  <c r="D28" i="4"/>
  <c r="F69" i="4"/>
  <c r="F76" i="4"/>
  <c r="D18" i="4"/>
  <c r="D147" i="4"/>
  <c r="D102" i="4"/>
  <c r="F148" i="4"/>
  <c r="E145" i="4"/>
  <c r="E97" i="4"/>
  <c r="E41" i="4"/>
  <c r="D94" i="4"/>
  <c r="E79" i="4"/>
  <c r="E111" i="4"/>
  <c r="D126" i="4"/>
  <c r="E68" i="4"/>
  <c r="E35" i="4"/>
  <c r="F40" i="4"/>
  <c r="F137" i="4"/>
  <c r="E93" i="4"/>
  <c r="D75" i="4"/>
  <c r="F79" i="4"/>
  <c r="F62" i="4"/>
  <c r="F80" i="4"/>
  <c r="D13" i="4"/>
  <c r="D86" i="4"/>
  <c r="E16" i="4"/>
  <c r="E189" i="4"/>
  <c r="E42" i="4"/>
  <c r="D43" i="4"/>
  <c r="D131" i="4"/>
  <c r="D12" i="4"/>
  <c r="D76" i="4"/>
  <c r="F83" i="4"/>
  <c r="F86" i="4"/>
  <c r="E43" i="4"/>
  <c r="E40" i="4"/>
  <c r="F61" i="4"/>
  <c r="E150" i="4"/>
  <c r="D83" i="4"/>
  <c r="F112" i="4"/>
  <c r="E138" i="4"/>
  <c r="D138" i="4"/>
  <c r="F138" i="4"/>
  <c r="D7" i="4"/>
  <c r="F7" i="4"/>
  <c r="E66" i="4"/>
  <c r="F66" i="4"/>
  <c r="E73" i="4"/>
  <c r="D73" i="4"/>
  <c r="F77" i="4"/>
  <c r="E77" i="4"/>
  <c r="D77" i="4"/>
  <c r="E84" i="4"/>
  <c r="F84" i="4"/>
  <c r="F91" i="4"/>
  <c r="E91" i="4"/>
  <c r="D99" i="4"/>
  <c r="F99" i="4"/>
  <c r="E99" i="4"/>
  <c r="F106" i="4"/>
  <c r="E106" i="4"/>
  <c r="E186" i="4"/>
  <c r="D186" i="4"/>
  <c r="E175" i="4"/>
  <c r="D175" i="4"/>
  <c r="F175" i="4"/>
  <c r="F190" i="4"/>
  <c r="E190" i="4"/>
  <c r="E181" i="4"/>
  <c r="F181" i="4"/>
  <c r="E129" i="4"/>
  <c r="F129" i="4"/>
  <c r="D6" i="4"/>
  <c r="E6" i="4"/>
  <c r="F15" i="4"/>
  <c r="E15" i="4"/>
  <c r="D15" i="4"/>
  <c r="E38" i="4"/>
  <c r="D38" i="4"/>
  <c r="F98" i="4"/>
  <c r="E98" i="4"/>
  <c r="F105" i="4"/>
  <c r="D105" i="4"/>
  <c r="E105" i="4"/>
  <c r="F109" i="4"/>
  <c r="D109" i="4"/>
  <c r="E109" i="4"/>
  <c r="D47" i="4"/>
  <c r="D98" i="4"/>
  <c r="F135" i="4"/>
  <c r="E9" i="4"/>
  <c r="F46" i="4"/>
  <c r="E173" i="4"/>
  <c r="D173" i="4"/>
  <c r="F173" i="4"/>
  <c r="D190" i="4"/>
  <c r="F47" i="4"/>
  <c r="D41" i="4"/>
  <c r="D135" i="4"/>
  <c r="F6" i="4"/>
  <c r="D124" i="4"/>
  <c r="F124" i="4"/>
  <c r="E124" i="4"/>
  <c r="F152" i="4"/>
  <c r="D152" i="4"/>
  <c r="D22" i="4"/>
  <c r="F22" i="4"/>
  <c r="E22" i="4"/>
  <c r="E54" i="4"/>
  <c r="D54" i="4"/>
  <c r="F54" i="4"/>
  <c r="E60" i="4"/>
  <c r="E63" i="4"/>
  <c r="D63" i="4"/>
  <c r="D70" i="4"/>
  <c r="F70" i="4"/>
  <c r="E92" i="4"/>
  <c r="D92" i="4"/>
  <c r="F92" i="4"/>
  <c r="F140" i="4"/>
  <c r="D140" i="4"/>
  <c r="D2" i="4"/>
  <c r="E2" i="4"/>
  <c r="D187" i="4"/>
  <c r="E187" i="4"/>
  <c r="F14" i="4"/>
  <c r="D14" i="4"/>
  <c r="F17" i="4"/>
  <c r="D17" i="4"/>
  <c r="E23" i="4"/>
  <c r="F23" i="4"/>
  <c r="D49" i="4"/>
  <c r="F49" i="4"/>
  <c r="E55" i="4"/>
  <c r="F55" i="4"/>
  <c r="D55" i="4"/>
  <c r="F126" i="4"/>
  <c r="E134" i="4"/>
  <c r="D134" i="4"/>
  <c r="F143" i="4"/>
  <c r="E143" i="4"/>
  <c r="E136" i="4"/>
  <c r="D136" i="4"/>
  <c r="F136" i="4"/>
  <c r="D139" i="4"/>
  <c r="F139" i="4"/>
  <c r="D123" i="4"/>
  <c r="E132" i="4"/>
  <c r="F171" i="4"/>
  <c r="E139" i="4"/>
  <c r="F134" i="4"/>
  <c r="E180" i="4"/>
  <c r="F180" i="4"/>
  <c r="E122" i="4"/>
  <c r="D122" i="4"/>
  <c r="F121" i="4"/>
  <c r="D121" i="4"/>
  <c r="D132" i="4"/>
  <c r="D153" i="4"/>
  <c r="D179" i="4"/>
  <c r="F179" i="4"/>
  <c r="E179" i="4"/>
  <c r="F153" i="4"/>
  <c r="E121" i="4"/>
  <c r="D146" i="4"/>
  <c r="F146" i="4"/>
  <c r="E130" i="4"/>
  <c r="F130" i="4"/>
  <c r="E133" i="4"/>
  <c r="F133" i="4"/>
  <c r="D143" i="4"/>
  <c r="E147" i="4"/>
  <c r="D88" i="4"/>
  <c r="D80" i="4"/>
  <c r="E188" i="4"/>
  <c r="F188" i="4"/>
  <c r="D91" i="4"/>
  <c r="E5" i="4"/>
  <c r="F9" i="4"/>
  <c r="E19" i="4"/>
  <c r="F37" i="4"/>
  <c r="F39" i="4"/>
  <c r="E51" i="4"/>
  <c r="F176" i="4"/>
  <c r="D172" i="4"/>
  <c r="D181" i="4"/>
  <c r="E87" i="4"/>
  <c r="D111" i="4"/>
  <c r="D129" i="4"/>
  <c r="F85" i="4"/>
  <c r="D85" i="4"/>
  <c r="D176" i="4"/>
  <c r="F172" i="4"/>
  <c r="F87" i="4"/>
  <c r="F174" i="4"/>
  <c r="E128" i="4"/>
  <c r="F128" i="4"/>
  <c r="D103" i="4"/>
  <c r="F103" i="4"/>
  <c r="E103" i="4"/>
  <c r="E144" i="4"/>
  <c r="D144" i="4"/>
  <c r="E95" i="4"/>
  <c r="F71" i="4"/>
  <c r="D174" i="4"/>
  <c r="F95" i="4"/>
  <c r="F65" i="4"/>
  <c r="D65" i="4"/>
  <c r="D89" i="4"/>
  <c r="F89" i="4"/>
  <c r="F113" i="4"/>
  <c r="E113" i="4"/>
</calcChain>
</file>

<file path=xl/sharedStrings.xml><?xml version="1.0" encoding="utf-8"?>
<sst xmlns="http://schemas.openxmlformats.org/spreadsheetml/2006/main" count="899" uniqueCount="724">
  <si>
    <t>Parameters</t>
  </si>
  <si>
    <t>A) Version</t>
  </si>
  <si>
    <t>Version</t>
  </si>
  <si>
    <t>B) Spreadsheet localisation</t>
  </si>
  <si>
    <t>Original sheet name</t>
  </si>
  <si>
    <t>Sheet #</t>
  </si>
  <si>
    <t>Localised sheet name</t>
  </si>
  <si>
    <t>PosX</t>
  </si>
  <si>
    <t>PosY</t>
  </si>
  <si>
    <t>C) Drop-down menus</t>
  </si>
  <si>
    <t>USD</t>
  </si>
  <si>
    <t>EUR</t>
  </si>
  <si>
    <t>GBP</t>
  </si>
  <si>
    <t>JPY</t>
  </si>
  <si>
    <t>CNY</t>
  </si>
  <si>
    <t>HKD</t>
  </si>
  <si>
    <t>AUD</t>
  </si>
  <si>
    <t>CAD</t>
  </si>
  <si>
    <t>SGD</t>
  </si>
  <si>
    <t>CHF</t>
  </si>
  <si>
    <t>INR</t>
  </si>
  <si>
    <t>BRL</t>
  </si>
  <si>
    <t>AU</t>
  </si>
  <si>
    <t>BE</t>
  </si>
  <si>
    <t>BR</t>
  </si>
  <si>
    <t>CA</t>
  </si>
  <si>
    <t>CH</t>
  </si>
  <si>
    <t>CN</t>
  </si>
  <si>
    <t>DE</t>
  </si>
  <si>
    <t>DK</t>
  </si>
  <si>
    <t>ES</t>
  </si>
  <si>
    <t>FR</t>
  </si>
  <si>
    <t>GB</t>
  </si>
  <si>
    <t>IT</t>
  </si>
  <si>
    <t>JP</t>
  </si>
  <si>
    <t>KR</t>
  </si>
  <si>
    <t>NL</t>
  </si>
  <si>
    <t>NO</t>
  </si>
  <si>
    <t>SE</t>
  </si>
  <si>
    <t>US</t>
  </si>
  <si>
    <t>KRW</t>
  </si>
  <si>
    <t>NOK</t>
  </si>
  <si>
    <t>DKK</t>
  </si>
  <si>
    <t>SEK</t>
  </si>
  <si>
    <t>IFRS</t>
  </si>
  <si>
    <t>Country codes</t>
  </si>
  <si>
    <t>Reporting units</t>
  </si>
  <si>
    <t>Accounting standards</t>
  </si>
  <si>
    <t>MPG</t>
  </si>
  <si>
    <t>Other national accounting standard</t>
  </si>
  <si>
    <t>Checks</t>
  </si>
  <si>
    <t>&lt;select&gt;</t>
  </si>
  <si>
    <t>Data</t>
  </si>
  <si>
    <t>SG</t>
  </si>
  <si>
    <t>RU</t>
  </si>
  <si>
    <t>IN</t>
  </si>
  <si>
    <t>US GAAP</t>
  </si>
  <si>
    <t>RUB</t>
  </si>
  <si>
    <t>General Bank Data</t>
  </si>
  <si>
    <t>3.e.(1)</t>
  </si>
  <si>
    <t>(1) Securities received in SFTs that are recognised as assets</t>
  </si>
  <si>
    <t>(1) Unconditionally cancellable credit card commitments</t>
  </si>
  <si>
    <t xml:space="preserve">(2) Other unconditionally cancellable commitments </t>
  </si>
  <si>
    <t>Size Indicator</t>
  </si>
  <si>
    <t>(1) Secured debt securities</t>
  </si>
  <si>
    <t>(2) Senior unsecured debt securities</t>
  </si>
  <si>
    <t>(3) Subordinated debt securities</t>
  </si>
  <si>
    <t xml:space="preserve">(4) Commercial paper </t>
  </si>
  <si>
    <t>(2) Potential future exposure</t>
  </si>
  <si>
    <t>2.c.</t>
  </si>
  <si>
    <t>2.e.</t>
  </si>
  <si>
    <t>3.a.</t>
  </si>
  <si>
    <t>3.b.</t>
  </si>
  <si>
    <t>3.d.</t>
  </si>
  <si>
    <t>a. Secured debt securities</t>
  </si>
  <si>
    <t>b. Senior unsecured debt securities</t>
  </si>
  <si>
    <t>c. Subordinated debt securities</t>
  </si>
  <si>
    <t>d. Commercial paper</t>
  </si>
  <si>
    <t>e. Certificates of deposit</t>
  </si>
  <si>
    <t>f. Common equity</t>
  </si>
  <si>
    <t>3.f.</t>
  </si>
  <si>
    <t>1.a.(1)</t>
  </si>
  <si>
    <t>1.a.(2)</t>
  </si>
  <si>
    <t>(1) Country code</t>
  </si>
  <si>
    <t>1.a.(3)</t>
  </si>
  <si>
    <t>1.b.(1)</t>
  </si>
  <si>
    <t>1.b.(2)</t>
  </si>
  <si>
    <t>1.b.(3)</t>
  </si>
  <si>
    <t>1.b.(4)</t>
  </si>
  <si>
    <t>1.b.(5)</t>
  </si>
  <si>
    <t>(2) Potential future exposure of derivatives contracts</t>
  </si>
  <si>
    <t>(3) Unconditionally cancellable commitments</t>
  </si>
  <si>
    <t>(5) Investment value in the consolidated entities</t>
  </si>
  <si>
    <t>3.c.(1)</t>
  </si>
  <si>
    <t>3.c.(2)</t>
  </si>
  <si>
    <t>3.c.(3)</t>
  </si>
  <si>
    <t>3.c.(4)</t>
  </si>
  <si>
    <t>3.c.(5)</t>
  </si>
  <si>
    <t>3.c.(6)</t>
  </si>
  <si>
    <t>3.e.(2)</t>
  </si>
  <si>
    <t>4.b.</t>
  </si>
  <si>
    <t>4.c.</t>
  </si>
  <si>
    <t>5.a.</t>
  </si>
  <si>
    <t>5.b.</t>
  </si>
  <si>
    <t>5.c.</t>
  </si>
  <si>
    <t>5.d.</t>
  </si>
  <si>
    <t>5.e.</t>
  </si>
  <si>
    <t>5.f.</t>
  </si>
  <si>
    <t>5.g.</t>
  </si>
  <si>
    <t>Interconnectedness Indicators</t>
  </si>
  <si>
    <t>2.d.(1)</t>
  </si>
  <si>
    <t>2.g.(1)</t>
  </si>
  <si>
    <t>2.g.(2)</t>
  </si>
  <si>
    <t>2.k.</t>
  </si>
  <si>
    <t>2.l.(1)</t>
  </si>
  <si>
    <t>2.l.(2)</t>
  </si>
  <si>
    <t>2.l.(3)</t>
  </si>
  <si>
    <t>2.l.(4)</t>
  </si>
  <si>
    <t>2.l.(5)</t>
  </si>
  <si>
    <t>Substitutability/Financial Institution Infrastructure Indicators</t>
  </si>
  <si>
    <t>6.a.</t>
  </si>
  <si>
    <t>6.b.</t>
  </si>
  <si>
    <t>6.c.</t>
  </si>
  <si>
    <t>6.d.</t>
  </si>
  <si>
    <t>6.e.</t>
  </si>
  <si>
    <t>6.f.</t>
  </si>
  <si>
    <t>6.g.</t>
  </si>
  <si>
    <t>6.h.</t>
  </si>
  <si>
    <t>6.i.</t>
  </si>
  <si>
    <t>6.j.</t>
  </si>
  <si>
    <t>6.k.</t>
  </si>
  <si>
    <t xml:space="preserve">single </t>
  </si>
  <si>
    <t xml:space="preserve">thousand </t>
  </si>
  <si>
    <t xml:space="preserve">million </t>
  </si>
  <si>
    <t xml:space="preserve">thousands </t>
  </si>
  <si>
    <t xml:space="preserve">millions </t>
  </si>
  <si>
    <t xml:space="preserve">single units </t>
  </si>
  <si>
    <t>a. Equity underwriting activity</t>
  </si>
  <si>
    <t>b. Debt underwriting activity</t>
  </si>
  <si>
    <t>8.a.</t>
  </si>
  <si>
    <t>8.b.</t>
  </si>
  <si>
    <t>Complexity indicators</t>
  </si>
  <si>
    <t>a. OTC derivatives cleared through a central counterparty</t>
  </si>
  <si>
    <t>b. OTC derivatives settled bilaterally</t>
  </si>
  <si>
    <t>9.a.</t>
  </si>
  <si>
    <t>9.b.</t>
  </si>
  <si>
    <t>9.c.</t>
  </si>
  <si>
    <t>a. Held-for-trading securities (HFT)</t>
  </si>
  <si>
    <t>b. Available-for-sale securities (AFS)</t>
  </si>
  <si>
    <t>c. Trading and AFS securities that meet the definition of Level 1 assets</t>
  </si>
  <si>
    <t>Response</t>
  </si>
  <si>
    <t>10.a.</t>
  </si>
  <si>
    <t xml:space="preserve">10.c. </t>
  </si>
  <si>
    <t>10.d.</t>
  </si>
  <si>
    <t>11.a.</t>
  </si>
  <si>
    <t>Cross-Jurisdictional Activity Indicators</t>
  </si>
  <si>
    <t>13.a.</t>
  </si>
  <si>
    <t>13.b.</t>
  </si>
  <si>
    <t>13.a.(1)</t>
  </si>
  <si>
    <t>a. Total liabilities</t>
  </si>
  <si>
    <t>b. Retail funding</t>
  </si>
  <si>
    <t>e. Total net revenue</t>
  </si>
  <si>
    <t>h. Gross value of cash borrowed and gross fair value of securities borrowed in SFTs</t>
  </si>
  <si>
    <t>i. Gross positive fair value of over-the-counter (OTC) derivatives transactions</t>
  </si>
  <si>
    <t xml:space="preserve">k. Number of jurisdictions </t>
  </si>
  <si>
    <t>a. Foreign liabilities (excluding derivatives and local liabilities in local currency)</t>
  </si>
  <si>
    <t>b. Local liabilities in local currency (excluding derivatives activity)</t>
  </si>
  <si>
    <t>14.a.</t>
  </si>
  <si>
    <t>14.b.</t>
  </si>
  <si>
    <t>14.c.</t>
  </si>
  <si>
    <t>14.d.</t>
  </si>
  <si>
    <t>14.e.</t>
  </si>
  <si>
    <t>14.f.</t>
  </si>
  <si>
    <t>14.g.</t>
  </si>
  <si>
    <t>14.h.</t>
  </si>
  <si>
    <t>14.k.</t>
  </si>
  <si>
    <t>b. General Information provided by the reporting institution:</t>
  </si>
  <si>
    <t>Confirmed zero</t>
  </si>
  <si>
    <t>Estimated value</t>
  </si>
  <si>
    <t>Checks responses</t>
  </si>
  <si>
    <t>Amount in single units</t>
  </si>
  <si>
    <t>(1) Any foreign liabilities to related offices included in item 13.a.</t>
  </si>
  <si>
    <t>10.b.</t>
  </si>
  <si>
    <t>2.f.</t>
  </si>
  <si>
    <t>c. OTC derivatives indicator (sum of items 9.a and 9.b)</t>
  </si>
  <si>
    <t>c. Wholesale funding dependence ratio (the difference between items 14.a and 14.b, divided by 14.a)</t>
  </si>
  <si>
    <t>Checks Summary</t>
  </si>
  <si>
    <t>MXN</t>
  </si>
  <si>
    <t>NZD</t>
  </si>
  <si>
    <t>g. Preferred shares and any other forms of subordinated funding not captured in item 5.c.</t>
  </si>
  <si>
    <t xml:space="preserve">(1) Certificates of deposit </t>
  </si>
  <si>
    <t>3.a.(1)</t>
  </si>
  <si>
    <t>f. Intra-financial system assets indicator (sum of items 3.a, 3.b through 3.c.(5), 3.d, 3.e.(1), and 3.e.(2), minus 3.c.(6))</t>
  </si>
  <si>
    <t>Remarks</t>
  </si>
  <si>
    <t>Reporting Date</t>
  </si>
  <si>
    <t>Reporting Currency</t>
  </si>
  <si>
    <t>Year-end EUR exchange rates</t>
  </si>
  <si>
    <t>in million EUR</t>
  </si>
  <si>
    <t>Indicator value</t>
  </si>
  <si>
    <t>a. Australian dollars</t>
  </si>
  <si>
    <t>b. Brazilian real</t>
  </si>
  <si>
    <t>c. Canadian dollars</t>
  </si>
  <si>
    <t>d. Swiss francs</t>
  </si>
  <si>
    <t>e. Chinese yuan</t>
  </si>
  <si>
    <t>f. Euros</t>
  </si>
  <si>
    <t>g. British pounds</t>
  </si>
  <si>
    <t>h. Hong Kong dollars</t>
  </si>
  <si>
    <t>i. Indian rupee</t>
  </si>
  <si>
    <t>j. Japanese yen</t>
  </si>
  <si>
    <t>k. Mexican pesos</t>
  </si>
  <si>
    <t>l. New Zealand dollars</t>
  </si>
  <si>
    <t>m. Russian rubles</t>
  </si>
  <si>
    <t>n. Swedish krona</t>
  </si>
  <si>
    <t>o. United States dollars</t>
  </si>
  <si>
    <t>15.b.</t>
  </si>
  <si>
    <t>(2) Bank name</t>
  </si>
  <si>
    <t>d. Trading and AFS securities that meet the definition of Level 2 assets, with haircuts</t>
  </si>
  <si>
    <t>GSIB</t>
  </si>
  <si>
    <t>Explanation of large year-over-year changes</t>
  </si>
  <si>
    <t>Comments</t>
  </si>
  <si>
    <t>m. Other Sections</t>
  </si>
  <si>
    <t>Supervisor Comments</t>
  </si>
  <si>
    <t>a. Section 2 - Total exposures indicator</t>
  </si>
  <si>
    <t>b. Section 3 - Intra-financial system assets indicator</t>
  </si>
  <si>
    <t>c. Section 4 - Intra-financial system liabilities indicator</t>
  </si>
  <si>
    <t>d. Section 5 - Securities outstanding indicator</t>
  </si>
  <si>
    <t>e. Section 6 - Payments activity indicator</t>
  </si>
  <si>
    <t>f. Section 7 - Assets under custody indicator</t>
  </si>
  <si>
    <t>g. Section 8 - Underwriting activity indicator</t>
  </si>
  <si>
    <t>h. Section 9 - OTC derivatives indicator</t>
  </si>
  <si>
    <t>i. Section 10 - Trading and AFS securities indicator</t>
  </si>
  <si>
    <t>j. Section 11 - Level 3 assets indicator</t>
  </si>
  <si>
    <t>k. Section 12 - Cross-jurisdictional claims indicator</t>
  </si>
  <si>
    <t>l. Section 13 - Cross-jurisdictional liabilities indicator</t>
  </si>
  <si>
    <t>(3) Section 14 - Ancillary Indicators</t>
  </si>
  <si>
    <t>(2) Item 1.b - General Information provided by the reporting institution</t>
  </si>
  <si>
    <t>e. Total on-balance-sheet items (sum of items 2.a, 2.b, 2.c, and 2.d, minus 2.d.(1))</t>
  </si>
  <si>
    <t>(1) On-balance-sheet assets</t>
  </si>
  <si>
    <t>(4) Other off-balance-sheet commitments</t>
  </si>
  <si>
    <t>(5) Equity securities</t>
  </si>
  <si>
    <t>(1) Net positive fair value</t>
  </si>
  <si>
    <t>(1) Net negative fair value</t>
  </si>
  <si>
    <t>Line Item Name</t>
  </si>
  <si>
    <t>Formulas:</t>
  </si>
  <si>
    <t xml:space="preserve">Max: </t>
  </si>
  <si>
    <t>x.y.(z)</t>
  </si>
  <si>
    <t>x</t>
  </si>
  <si>
    <t>y</t>
  </si>
  <si>
    <t>z</t>
  </si>
  <si>
    <t>j. Gross negative fair value of OTC derivatives transactions</t>
    <phoneticPr fontId="5" type="noConversion"/>
  </si>
  <si>
    <t>14.i.</t>
    <phoneticPr fontId="5" type="noConversion"/>
  </si>
  <si>
    <t>14.j.</t>
    <phoneticPr fontId="5" type="noConversion"/>
  </si>
  <si>
    <t>Memorandum Items</t>
  </si>
  <si>
    <t>Ancillary Data</t>
  </si>
  <si>
    <t>16.a.</t>
  </si>
  <si>
    <t>16.b.</t>
  </si>
  <si>
    <t>16.c.</t>
  </si>
  <si>
    <t>16.d.</t>
  </si>
  <si>
    <t>16.e.</t>
  </si>
  <si>
    <t>18.j.</t>
  </si>
  <si>
    <t>18.k.</t>
  </si>
  <si>
    <t>20.a.</t>
  </si>
  <si>
    <t>20.b.</t>
  </si>
  <si>
    <t>20.c.</t>
  </si>
  <si>
    <t>20.d.</t>
  </si>
  <si>
    <t>20.e.</t>
  </si>
  <si>
    <t>20.f.</t>
  </si>
  <si>
    <t>20.g.</t>
  </si>
  <si>
    <t>20.h.</t>
  </si>
  <si>
    <t>20.i.</t>
  </si>
  <si>
    <t>20.j.</t>
  </si>
  <si>
    <t>20.k.</t>
  </si>
  <si>
    <t>20.l.</t>
  </si>
  <si>
    <t>20.m.</t>
  </si>
  <si>
    <t>20.n.</t>
  </si>
  <si>
    <t>20.o.</t>
  </si>
  <si>
    <t>a. Book value of equities for which a market price is unavailable</t>
  </si>
  <si>
    <t>c. Minority interest</t>
  </si>
  <si>
    <t>17.a.</t>
  </si>
  <si>
    <t>17.b.</t>
  </si>
  <si>
    <t>17.c.</t>
  </si>
  <si>
    <t>18.a.(1)</t>
  </si>
  <si>
    <t>18.a.(2)</t>
  </si>
  <si>
    <t>18.a.(3)</t>
  </si>
  <si>
    <t>18.a.(4)</t>
  </si>
  <si>
    <t>18.a.(5)</t>
  </si>
  <si>
    <t>18.a.(6)</t>
  </si>
  <si>
    <t>18.a.(7)</t>
  </si>
  <si>
    <t>18.a.(8)</t>
  </si>
  <si>
    <t>18.a.(9)</t>
  </si>
  <si>
    <t>18.a.(10)</t>
  </si>
  <si>
    <t>18.a.(11)</t>
  </si>
  <si>
    <t>18.a.(12)</t>
  </si>
  <si>
    <t>18.a.(13)</t>
  </si>
  <si>
    <t>18.g.</t>
  </si>
  <si>
    <t>18.h.</t>
  </si>
  <si>
    <t>18.i.</t>
  </si>
  <si>
    <t>a. Foreign derivative claims on an ultimate risk basis</t>
  </si>
  <si>
    <t>19.a.</t>
  </si>
  <si>
    <t>19.b.</t>
  </si>
  <si>
    <t>(4) Section 15 - Ancillary Items</t>
  </si>
  <si>
    <t>(5) Section 16 - Size Items</t>
  </si>
  <si>
    <t>(6) Section 17 - Interconnectedness Items</t>
  </si>
  <si>
    <t>(7) Section 18 - Substitutability/Financial Infra. Items</t>
  </si>
  <si>
    <t>Section 1 - General Information</t>
  </si>
  <si>
    <t>Section 2 - Total Exposures</t>
  </si>
  <si>
    <t>Section 3 - Intra-Financial System Assets</t>
  </si>
  <si>
    <t>Section 4 - Intra-Financial System Liabilities</t>
  </si>
  <si>
    <t>Section 5 - Securities Outstanding</t>
  </si>
  <si>
    <t>Section 6 - Payments made in the reporting year (excluding intragroup payments)</t>
  </si>
  <si>
    <t>Section 7 - Assets Under Custody</t>
  </si>
  <si>
    <t>Section 8 - Underwritten Transactions in Debt and Equity Markets</t>
  </si>
  <si>
    <t>Section 9 - Notional Amount of Over-the-Counter (OTC) Derivatives</t>
  </si>
  <si>
    <t>Section 10 - Trading and Available-for-Sale Securities</t>
  </si>
  <si>
    <t>Section 11 - Level 3 Assets</t>
  </si>
  <si>
    <t>Section 12 - Cross-Jurisdictional Claims</t>
  </si>
  <si>
    <t>Section 13 - Cross-Jurisdictional Liabilities</t>
  </si>
  <si>
    <t>Section 14 - Ancillary Indicators</t>
  </si>
  <si>
    <t>Section 15 - Ancillary Items</t>
  </si>
  <si>
    <t>Section 16 - Size Items</t>
  </si>
  <si>
    <t>Section 17 - Interconnectedness Items</t>
  </si>
  <si>
    <t>Section 18 - Substitutability/Financial Infra. Items</t>
  </si>
  <si>
    <t>18.a.(15)</t>
  </si>
  <si>
    <t>h. Initial margin posted to CCPs for the reporting group’s own account</t>
  </si>
  <si>
    <t>i. Default fund contributions to CCPs</t>
  </si>
  <si>
    <t>j. Other facilities to CCPs</t>
  </si>
  <si>
    <t>k. Provision of settlement services in connection with centrally-cleared transactions</t>
  </si>
  <si>
    <t>(6) Offsetting short positions in relation to the specific equity securities included in item 3.c.(5)</t>
  </si>
  <si>
    <t>g. Initial margin posted to central counterparties (CCPs) on behalf of clients</t>
  </si>
  <si>
    <t>a. Cross-jurisdictional claims indicator (Total foreign claims on an ultimate risk basis)</t>
  </si>
  <si>
    <t>b. Total exposures for the calculation of the leverage ratio (January 2014 definition)</t>
  </si>
  <si>
    <t>18.a.(14)</t>
  </si>
  <si>
    <t>a. Total assets under the regulatory scope of consolidation</t>
  </si>
  <si>
    <t>b. Total assets under the accounting scope of consolidation</t>
  </si>
  <si>
    <t>d. Total gross revenue</t>
  </si>
  <si>
    <t>f. Foreign net revenue</t>
  </si>
  <si>
    <t>b. Unused portion of committed lines extended to other financial institutions</t>
  </si>
  <si>
    <t>a. Funds deposited with or lent to other financial institutions</t>
  </si>
  <si>
    <t>c. Holdings of securities issued by other financial institutions:</t>
  </si>
  <si>
    <t>e. Over-the-counter derivatives with other financial institutions that have a net positive fair value:</t>
  </si>
  <si>
    <t>a. Payments made as a correspondent for other banks</t>
  </si>
  <si>
    <t>d. Net positive current exposure of securities financing transactions with other financial institutions</t>
  </si>
  <si>
    <t>e. Total off-balance-sheet assets of insurance subsidiaries gross of intragroup exposures</t>
  </si>
  <si>
    <t>f. Total off-balance-sheet assets of insurance subsidiaries net of non-insurance intragroup exposures</t>
  </si>
  <si>
    <t>16.f.</t>
  </si>
  <si>
    <t>c. Total assets of insurance subsidiaries gross of intragroup exposures</t>
  </si>
  <si>
    <t>d. Total assets of insurance subsidiaries net of non-insurance intragroup exposures</t>
  </si>
  <si>
    <t>(1) Reporting unit</t>
  </si>
  <si>
    <t>(2) Accounting standard</t>
  </si>
  <si>
    <t>(3) Date of public disclosure (yyyy-mm-dd)</t>
  </si>
  <si>
    <t>(4) Language of public disclosure</t>
  </si>
  <si>
    <t>(5) Web address of public disclosure</t>
  </si>
  <si>
    <t>1.a.(4)</t>
  </si>
  <si>
    <t>1.a.(5)</t>
  </si>
  <si>
    <t>1.a.(6)</t>
  </si>
  <si>
    <t>(3) Reporting date (yyyy-mm-dd)</t>
  </si>
  <si>
    <t>(4) Reporting currency</t>
  </si>
  <si>
    <t>(5) Euro conversion rate</t>
  </si>
  <si>
    <t>(6) Submission date (yyyy-mm-dd)</t>
  </si>
  <si>
    <t>Sep</t>
  </si>
  <si>
    <t>Oct</t>
  </si>
  <si>
    <t>Nov</t>
  </si>
  <si>
    <t>Dec</t>
  </si>
  <si>
    <t>Jan</t>
  </si>
  <si>
    <t>Feb</t>
  </si>
  <si>
    <t>Mar</t>
  </si>
  <si>
    <t>Aug</t>
  </si>
  <si>
    <t>Month Names</t>
  </si>
  <si>
    <t>Apr</t>
  </si>
  <si>
    <t>May</t>
  </si>
  <si>
    <t>Jun</t>
  </si>
  <si>
    <t>Jul</t>
  </si>
  <si>
    <t>a. Australian dollars (AUD)</t>
  </si>
  <si>
    <t>b. Brazilian real (BRL)</t>
  </si>
  <si>
    <t>c. Canadian dollars (CAD)</t>
  </si>
  <si>
    <t>d. Swiss francs (CHF)</t>
  </si>
  <si>
    <t>e. Chinese yuan (CNY)</t>
  </si>
  <si>
    <t>f. Euros (EUR)</t>
  </si>
  <si>
    <t>g. British pounds (GBP)</t>
  </si>
  <si>
    <t>h. Hong Kong dollars (HKD)</t>
  </si>
  <si>
    <t>i. Indian rupee (INR)</t>
  </si>
  <si>
    <t>j. Japanese yen (JPY)</t>
  </si>
  <si>
    <t>(1) Australian dollars (AUD)</t>
  </si>
  <si>
    <t>(2) Brazilian real (BRL)</t>
  </si>
  <si>
    <t>(3) Canadian dollars (CAD)</t>
  </si>
  <si>
    <t>(4) Swiss francs (CHF)</t>
  </si>
  <si>
    <t>(5) Chinese yuan (CNY)</t>
  </si>
  <si>
    <t>(6) Euros (EUR)</t>
  </si>
  <si>
    <t>(7) British pounds (GBP)</t>
  </si>
  <si>
    <t>(8) Hong Kong dollars (HKD)</t>
  </si>
  <si>
    <t>(9) Indian rupee (INR)</t>
  </si>
  <si>
    <t>(10) Japanese yen (JPY)</t>
  </si>
  <si>
    <t>(11) Swedish krona (SEK)</t>
  </si>
  <si>
    <t>(12) United States dollars (USD)</t>
  </si>
  <si>
    <t>(13) Mexican pesos (MXN)</t>
  </si>
  <si>
    <t>(14) New Zealand dollars (NZD)</t>
  </si>
  <si>
    <t>(15) Russian rubles (RUB)</t>
  </si>
  <si>
    <t>a. Derivatives</t>
  </si>
  <si>
    <t>b. Securities financing transactions (SFTs)</t>
  </si>
  <si>
    <t>c. Other assets</t>
  </si>
  <si>
    <t>(1) Counterparty exposure of derivatives contracts</t>
  </si>
  <si>
    <t>(2) Capped notional amount of credit derivatives</t>
  </si>
  <si>
    <t>(3) Potential future exposure of derivative contracts</t>
  </si>
  <si>
    <t>d. Gross notional amount of off-balance sheet items</t>
  </si>
  <si>
    <t>(1) Items subject to a 0% credit conversion factor (CCF)</t>
  </si>
  <si>
    <t>(2) Items subject to a 20% CCF</t>
  </si>
  <si>
    <t>(3) Items subject to a 50% CCF</t>
  </si>
  <si>
    <t>(4) Items subject to a 100% CCF</t>
  </si>
  <si>
    <t>(1) Adjusted gross value of SFTs</t>
  </si>
  <si>
    <t>(2) Counterparty exposure of SFTs</t>
  </si>
  <si>
    <t>2.a.(2)</t>
  </si>
  <si>
    <t>2.a.(1)</t>
  </si>
  <si>
    <t>2.a.(3)</t>
  </si>
  <si>
    <t>2.b.(1)</t>
  </si>
  <si>
    <t>2.b.(2)</t>
  </si>
  <si>
    <t>2.d.(2)</t>
  </si>
  <si>
    <t>2.d.(3)</t>
  </si>
  <si>
    <t>2.d.(4)</t>
  </si>
  <si>
    <t>e. Regulatory adjustments</t>
  </si>
  <si>
    <t>f. Total exposures indicator (Total exposures prior to regulatory adjustments) (sum of items 2.a.(1) thorough 2.c, 0.1 times 2.d.(1), 0.2 times 2.d.(2), 0.5 times 2.d.(3), and 2.d.(4))</t>
  </si>
  <si>
    <t>2</t>
  </si>
  <si>
    <t>g</t>
  </si>
  <si>
    <t>1</t>
  </si>
  <si>
    <t>15</t>
  </si>
  <si>
    <t>b</t>
  </si>
  <si>
    <t xml:space="preserve"> </t>
  </si>
  <si>
    <t>Retired</t>
  </si>
  <si>
    <t>d</t>
  </si>
  <si>
    <t>e</t>
  </si>
  <si>
    <t>k</t>
  </si>
  <si>
    <t>l</t>
  </si>
  <si>
    <t>3</t>
  </si>
  <si>
    <t>4</t>
  </si>
  <si>
    <t>5</t>
  </si>
  <si>
    <t>2.n.</t>
  </si>
  <si>
    <t>n</t>
  </si>
  <si>
    <t>20</t>
  </si>
  <si>
    <t>a</t>
  </si>
  <si>
    <t>c</t>
  </si>
  <si>
    <t>f</t>
  </si>
  <si>
    <t>h</t>
  </si>
  <si>
    <t>i</t>
  </si>
  <si>
    <t>j</t>
  </si>
  <si>
    <t>m</t>
  </si>
  <si>
    <t>o</t>
  </si>
  <si>
    <t>g. Gross value of cash provided and gross fair value of securities provided in SFTs</t>
  </si>
  <si>
    <t>(1) Deposits due to depository institutions</t>
  </si>
  <si>
    <t>(2) Deposits due to non-depository financial institutions</t>
  </si>
  <si>
    <t>4.a.(1)</t>
  </si>
  <si>
    <t>4.a.(2)</t>
  </si>
  <si>
    <t>4.a.(3)</t>
  </si>
  <si>
    <t>(3) Loans obtained from other financial institutions</t>
  </si>
  <si>
    <t>b. Unused portion of committed lines obtained from other financial institutions</t>
  </si>
  <si>
    <t>c. Net negative current exposure of securities financing transactions with other financial institutions</t>
  </si>
  <si>
    <t>d. Over-the-counter derivatives with other financial institutions that have a net negative fair value:</t>
  </si>
  <si>
    <t>4.d.(1)</t>
  </si>
  <si>
    <t>4.d.(2)</t>
  </si>
  <si>
    <t>4.e.</t>
  </si>
  <si>
    <t>e. Intra-financial system liabilities indicator (sum of items 4.a.(1) through 4.d.(2))</t>
  </si>
  <si>
    <t>(1) Foreign derivative liabilities on an immediate risk basis</t>
  </si>
  <si>
    <t>a. Secured funding captured in the liquidity coverage ratio (LCR):</t>
  </si>
  <si>
    <t>(1) Funding backed by Level 1 liquid assets</t>
  </si>
  <si>
    <t>(2) Funding backed by Level 2A liquid assets</t>
  </si>
  <si>
    <t>(3) Funding backed by Level 2B liquid assets</t>
  </si>
  <si>
    <t>(4) Funding backed by non-HQLA</t>
  </si>
  <si>
    <t>(5) ABS, structured financing instruments, ABCP, conduits, SIVs and other such funding activities</t>
  </si>
  <si>
    <t>b. Unsecured wholesale funding captured in the LCR:</t>
  </si>
  <si>
    <t>(1) Operational deposits from non-financial entities</t>
  </si>
  <si>
    <t>(2) Operational deposits from financial institutions</t>
  </si>
  <si>
    <t>(3) Non-operational deposits from non-financial entities</t>
  </si>
  <si>
    <t>(4) Non-operational deposits from financial institutions and unsecured debt issuance</t>
  </si>
  <si>
    <t>c. Secured funding captured in the net stable funding ratio (NSFR):</t>
  </si>
  <si>
    <t>(1) Secured funding with a maturity of less than 6 months</t>
  </si>
  <si>
    <t>(2) Secured funding with a maturity of between 6 months and 1 year</t>
  </si>
  <si>
    <t>d. Unsecured wholesale funding captured in the NSFR with a maturity of less than 6 months:</t>
  </si>
  <si>
    <t>(3) Non-operational deposits and non-deposit unsecured funding from non-financial entities</t>
  </si>
  <si>
    <t>(4) Non-operational deposits and other wholesale funding from financial institutions</t>
  </si>
  <si>
    <t>g. Total short-term funding</t>
  </si>
  <si>
    <t>19</t>
  </si>
  <si>
    <t>17.d.</t>
  </si>
  <si>
    <t>17.e.</t>
  </si>
  <si>
    <t>a. Level 3 assets indicator (Assets valued for accounting purposes using Level 3 measurement inputs)</t>
  </si>
  <si>
    <t>17.f.</t>
  </si>
  <si>
    <t>17.g.</t>
  </si>
  <si>
    <t>b. Certificates of mutual banks issued</t>
  </si>
  <si>
    <t>d. Interconnectedness with institutions that are strictly securities brokers, assets</t>
  </si>
  <si>
    <t>e. Interconnectedness with institutions that are strictly securities brokers, liabilities</t>
  </si>
  <si>
    <t>f. Standby letters of credit extended to other financial institutions</t>
  </si>
  <si>
    <t>g. Standby letters of credit obtained from other financial institutions</t>
  </si>
  <si>
    <t>Section 20 - Cross-Jurisdictional Activity Items</t>
  </si>
  <si>
    <t>Section 19 - Complexity Items</t>
  </si>
  <si>
    <t>Section 21 - Short-term Funding Items</t>
  </si>
  <si>
    <t>21.a.(1)</t>
  </si>
  <si>
    <t>21.a.(2)</t>
  </si>
  <si>
    <t>21.a.(3)</t>
  </si>
  <si>
    <t>21.a.(4)</t>
  </si>
  <si>
    <t>21.a.(5)</t>
  </si>
  <si>
    <t>21.a.(6)</t>
  </si>
  <si>
    <t>21.b.(1)</t>
  </si>
  <si>
    <t>21.b.(2)</t>
  </si>
  <si>
    <t>21.b.(3)</t>
  </si>
  <si>
    <t>21.b.(4)</t>
  </si>
  <si>
    <t>21.c.(1)</t>
  </si>
  <si>
    <t>21.c.(2)</t>
  </si>
  <si>
    <t>21.d.(1)</t>
  </si>
  <si>
    <t>21.d.(2)</t>
  </si>
  <si>
    <t>21.d.(3)</t>
  </si>
  <si>
    <t>21.d.(4)</t>
  </si>
  <si>
    <t>22.a.</t>
  </si>
  <si>
    <t>(8) Section 19 - Complexity Items</t>
  </si>
  <si>
    <t>(9) Section 20 - Cross-Jurisdictional Activity Items</t>
  </si>
  <si>
    <t>(10) Section 21 - Short-term Funding</t>
  </si>
  <si>
    <t>a. Account value for variable insurance products with minimum guarantees, gross of reinsurance</t>
  </si>
  <si>
    <t>b. Account value for variable insurance products with minimum guarantees, net of reinsurance</t>
  </si>
  <si>
    <t>(2) Potential future exposure of derivatives contracts for insurance subsidiaries</t>
  </si>
  <si>
    <t>15.d.</t>
  </si>
  <si>
    <t>d. Certificates of deposit included in items 4.a and 4.b</t>
  </si>
  <si>
    <t>16</t>
  </si>
  <si>
    <t>b. Foreign derivative liabilities (aggregation of BIS locational statistics)</t>
  </si>
  <si>
    <t>19.e.</t>
  </si>
  <si>
    <t>e. Foreign debt security liabilities on an immediate risk basis</t>
  </si>
  <si>
    <t>(1) Funds deposited with or lent to other financial institutions</t>
  </si>
  <si>
    <t>(2) Unused portion of committed lines extended to other financial institutions</t>
  </si>
  <si>
    <t>(4) Net positive current exposure of SFTs with other financial institutions</t>
  </si>
  <si>
    <t>(5) OTC derivatives with other financial institutions that have a net positive fair value</t>
  </si>
  <si>
    <t>(3) Holdings of securities issued by other financial institutions</t>
  </si>
  <si>
    <t>(1) Funds deposited by or borrowed from other financial institutions</t>
  </si>
  <si>
    <t>(2) Unused portion of committed lines obtained from other financial institutions</t>
  </si>
  <si>
    <t>(3) Net negative current exposure of SFTs with other financial institutions</t>
  </si>
  <si>
    <t>(4) OTC derivatives with other financial institutions that have a net negative fair value</t>
  </si>
  <si>
    <t>a. Funds deposited by or borrowed from other financial institutions:</t>
  </si>
  <si>
    <t>a. Notional amount of over-the-counter (OTC) derivatives, including insurance subsidiaries</t>
  </si>
  <si>
    <t>SKIPPED</t>
  </si>
  <si>
    <t>(6) Collateral swaps</t>
  </si>
  <si>
    <t>k. Total off-balance-sheet items</t>
  </si>
  <si>
    <t>n. Total exposures indicators</t>
  </si>
  <si>
    <t>20.b.(1)</t>
  </si>
  <si>
    <t>b. Foreign liabilities on an immediate risk basis (including derivatives)</t>
  </si>
  <si>
    <t>19.d.</t>
  </si>
  <si>
    <t>Please see the qualitative documents</t>
  </si>
  <si>
    <t>a. General information provided by the relevant supervisory authority:</t>
    <phoneticPr fontId="5" type="noConversion"/>
  </si>
  <si>
    <t>h. Securities outstanding indicator (sum of items 5.a through 5.g)</t>
    <phoneticPr fontId="5" type="noConversion"/>
  </si>
  <si>
    <t>5.h.</t>
    <phoneticPr fontId="5" type="noConversion"/>
  </si>
  <si>
    <t>a. Assets under custody indicator</t>
    <phoneticPr fontId="5" type="noConversion"/>
  </si>
  <si>
    <t>7.a.</t>
    <phoneticPr fontId="5" type="noConversion"/>
  </si>
  <si>
    <t>c. Underwriting activity indicator (sum of items 8.a and 8.b)</t>
    <phoneticPr fontId="5" type="noConversion"/>
  </si>
  <si>
    <t>8.c.</t>
    <phoneticPr fontId="5" type="noConversion"/>
  </si>
  <si>
    <t>e. Trading and AFS securities indicator (sum of items 10.a and 10.b, minus the sum of 10.c and 10.d)</t>
    <phoneticPr fontId="5" type="noConversion"/>
  </si>
  <si>
    <t>10.e.</t>
    <phoneticPr fontId="5" type="noConversion"/>
  </si>
  <si>
    <t>12.a.</t>
    <phoneticPr fontId="5" type="noConversion"/>
  </si>
  <si>
    <t>c. Cross-jurisdictional liabilities indicator (sum of items 13.a and 13.b, minus 13.a.(1))</t>
    <phoneticPr fontId="5" type="noConversion"/>
  </si>
  <si>
    <t>13.c.</t>
    <phoneticPr fontId="5" type="noConversion"/>
  </si>
  <si>
    <t>(1) Item 1.a - General information provided by the supervisory authority</t>
    <phoneticPr fontId="5" type="noConversion"/>
  </si>
  <si>
    <t>?</t>
  </si>
  <si>
    <t>No insurance subsidiaries</t>
  </si>
  <si>
    <t>c Level 1 and 2 assets respecting the same definition than 10.c. and 10.d. only for  insurance subsidiaries</t>
  </si>
  <si>
    <t>c.(1) Level 1 and 2 assets respecting the same definition than 10.c and 10.d and mirroring unit-linked accounts booked by insurance subsidiaries</t>
  </si>
  <si>
    <t>2015?</t>
  </si>
  <si>
    <t>new ?</t>
  </si>
  <si>
    <t>NEW ?</t>
  </si>
  <si>
    <t>if numbers not already used</t>
  </si>
  <si>
    <t xml:space="preserve">Variable annuities </t>
  </si>
  <si>
    <t>Intragroups</t>
  </si>
  <si>
    <t>c. Trading and AFS securities, including insurance subsidiaries, that meet the definition of Level 1 assets</t>
  </si>
  <si>
    <t>d. Trading and AFS securities, including insurance subsidiaries, that meet the definition of Level 2 assets, with haircuts</t>
  </si>
  <si>
    <t xml:space="preserve">19.c. </t>
  </si>
  <si>
    <t>20.h.(1)</t>
  </si>
  <si>
    <t>(1) Foreign derivatives liabilities on an immediate risk basis (considering EA as a single jurisdiction)</t>
  </si>
  <si>
    <t>a. Foreign net revenue (considering the Euro Area as a single jurisdiction)</t>
  </si>
  <si>
    <t>(1) Any foreign liabilities to related offices included in item 20.h (considering EA as a single jurisdiction)</t>
  </si>
  <si>
    <t>23.a.</t>
  </si>
  <si>
    <t>23.b.</t>
  </si>
  <si>
    <t>23.c.</t>
  </si>
  <si>
    <t>23.d.</t>
  </si>
  <si>
    <t>23.e.</t>
  </si>
  <si>
    <t>23.f.</t>
  </si>
  <si>
    <t>23.g.</t>
  </si>
  <si>
    <t>23.h.</t>
  </si>
  <si>
    <t>23.i.</t>
  </si>
  <si>
    <t>23.j.</t>
  </si>
  <si>
    <t>23.k.</t>
  </si>
  <si>
    <t>23.l.</t>
  </si>
  <si>
    <t>23.m.(1)</t>
  </si>
  <si>
    <t>23.m.(2)</t>
  </si>
  <si>
    <t>23.m.(3)</t>
  </si>
  <si>
    <t>23.m.(4)</t>
  </si>
  <si>
    <t>23.m.(5)</t>
  </si>
  <si>
    <t>23.m.(6)</t>
  </si>
  <si>
    <t>23.m.(7)</t>
  </si>
  <si>
    <t>23.m.(8)</t>
  </si>
  <si>
    <t>23.m.(9)</t>
  </si>
  <si>
    <t>23.m.(10)</t>
  </si>
  <si>
    <t>23.m.(11)</t>
  </si>
  <si>
    <t>(please add additional comments)</t>
  </si>
  <si>
    <t>Added end-2016; Applies to GSIB1215,1221</t>
  </si>
  <si>
    <t>Added end-2016; Applies to GSIB?</t>
  </si>
  <si>
    <t>Comments on quality of memo items 1</t>
  </si>
  <si>
    <t>Comments on quality of memo items 2</t>
  </si>
  <si>
    <t>(1) Any intragroup transactions included in 18.b</t>
  </si>
  <si>
    <t>(1) Any intragroup transactions included in 18.c</t>
  </si>
  <si>
    <t>(1) Any intragroup transactions included in 18.d</t>
  </si>
  <si>
    <t>(1) Any intragroup transactions included in 18.e</t>
  </si>
  <si>
    <t xml:space="preserve">(11) Section 22 - Ancillary indicators </t>
  </si>
  <si>
    <t>16.e.(1)</t>
  </si>
  <si>
    <t>16.e.(2)</t>
  </si>
  <si>
    <t>Data quality: high</t>
  </si>
  <si>
    <t>Best effort basis</t>
  </si>
  <si>
    <t>Data quality: medium</t>
  </si>
  <si>
    <t>Data quality: low</t>
  </si>
  <si>
    <t xml:space="preserve">Added end-2016; Applies to GSIB memo items that relate with insurance activity </t>
  </si>
  <si>
    <t>Comments on quality of memo items 3</t>
  </si>
  <si>
    <t xml:space="preserve">Added end-2016; Applies to GSIB memo items that do not relate with insurance activity </t>
  </si>
  <si>
    <t>Section 22 - Ancillary Items</t>
  </si>
  <si>
    <t>6.l.</t>
  </si>
  <si>
    <t>6.m.</t>
  </si>
  <si>
    <r>
      <t>15.</t>
    </r>
    <r>
      <rPr>
        <sz val="10"/>
        <rFont val="Arial"/>
        <family val="2"/>
      </rPr>
      <t>a.</t>
    </r>
  </si>
  <si>
    <r>
      <rPr>
        <sz val="10"/>
        <rFont val="Arial"/>
        <family val="2"/>
      </rPr>
      <t>a. Held-to-maturity securities</t>
    </r>
  </si>
  <si>
    <r>
      <rPr>
        <sz val="10"/>
        <rFont val="Arial"/>
        <family val="2"/>
      </rPr>
      <t>b. Payments made in the reporting year</t>
    </r>
  </si>
  <si>
    <r>
      <rPr>
        <sz val="10"/>
        <rFont val="Arial"/>
        <family val="2"/>
      </rPr>
      <t>d. Total exposures, including insurance subsidiaries</t>
    </r>
  </si>
  <si>
    <r>
      <rPr>
        <sz val="10"/>
        <rFont val="Arial"/>
        <family val="2"/>
      </rPr>
      <t>e. Exposures of insurance subsidiaries:</t>
    </r>
  </si>
  <si>
    <t>Section 23 - Indicator Values</t>
  </si>
  <si>
    <t>Insurance included</t>
  </si>
  <si>
    <t>We need to use the same approach for zeros here: if a bank confirms insurance included, than the red-shaded check has to disappear….</t>
  </si>
  <si>
    <t>18.b.</t>
  </si>
  <si>
    <t>18.b.(1)</t>
  </si>
  <si>
    <t>18.c.</t>
  </si>
  <si>
    <t>18.c.(1)</t>
  </si>
  <si>
    <t>18.d.</t>
  </si>
  <si>
    <t>18.d.(1)</t>
  </si>
  <si>
    <t>18.e.</t>
  </si>
  <si>
    <t>18.e.(1)</t>
  </si>
  <si>
    <t>18.f.</t>
  </si>
  <si>
    <t>18.f.(1)</t>
  </si>
  <si>
    <t>c. Trading volume of securities issued by other public sector entities</t>
  </si>
  <si>
    <t>d. Trading volume of other fixed income securities</t>
  </si>
  <si>
    <t>e. Trading volume of listed equities</t>
  </si>
  <si>
    <t>f. Trading volume of all other securities</t>
  </si>
  <si>
    <t>17.e.(1)</t>
  </si>
  <si>
    <t>17.e.(2)</t>
  </si>
  <si>
    <t>17.e.(3)</t>
  </si>
  <si>
    <t>17.e.(4)</t>
  </si>
  <si>
    <t>Comments on quality of memo items 4</t>
  </si>
  <si>
    <t xml:space="preserve">Added end-2016; Applies to GSIB1209/1210 memo items </t>
  </si>
  <si>
    <t>Please refer to the qualitative document</t>
  </si>
  <si>
    <t>Impact on indicator's value:</t>
  </si>
  <si>
    <t>low (1-3%)</t>
  </si>
  <si>
    <t>marginal (3-5%)</t>
  </si>
  <si>
    <t>medium (5-9%)</t>
  </si>
  <si>
    <t>significant (10-20%)</t>
  </si>
  <si>
    <t>high (&gt;20%)</t>
  </si>
  <si>
    <t>very low (&lt;1%)</t>
  </si>
  <si>
    <t>no impact</t>
  </si>
  <si>
    <t>Data not available</t>
  </si>
  <si>
    <r>
      <t>b.</t>
    </r>
    <r>
      <rPr>
        <sz val="10"/>
        <color rgb="FFFF0000"/>
        <rFont val="Arial"/>
        <family val="2"/>
      </rPr>
      <t xml:space="preserve">  </t>
    </r>
    <r>
      <rPr>
        <sz val="10"/>
        <rFont val="Arial"/>
        <family val="2"/>
      </rPr>
      <t>Trading volume of securities issued by sovereigns</t>
    </r>
  </si>
  <si>
    <t>(1) Any intragroup transactions included in 18.f</t>
  </si>
  <si>
    <t>b. Trading and available-for-sale (AFS) securities gross of deduction of liquid assets, including insurance subsidiaries</t>
  </si>
  <si>
    <t>21.e.(1)</t>
  </si>
  <si>
    <t>21.e.(2)</t>
  </si>
  <si>
    <t>21.e.(3)</t>
  </si>
  <si>
    <t>21.e.(4)</t>
  </si>
  <si>
    <t>e. Unsecured wholesale funding captured in the NSFR with a maturity between 6 months and 1 year</t>
  </si>
  <si>
    <t>Insurance subs consolidated in regulatory scope</t>
  </si>
  <si>
    <t>AT</t>
  </si>
  <si>
    <t>AT inserted in Jan.2017</t>
  </si>
  <si>
    <t xml:space="preserve">Unit linked accounts </t>
  </si>
  <si>
    <t>Added end-2016; Applies to GSIB1215,1221,1226,1227,1300,1271,1272,1229</t>
  </si>
  <si>
    <t>k. Mexican pesos (MXN)</t>
  </si>
  <si>
    <t>6.n.</t>
  </si>
  <si>
    <t>b. Intra-financial system assets, including asset management companies</t>
  </si>
  <si>
    <t>c. Intra-financial system assets, including private equity funds</t>
  </si>
  <si>
    <t>17.h.</t>
  </si>
  <si>
    <t>17.i.</t>
  </si>
  <si>
    <t>18.l.</t>
  </si>
  <si>
    <t>(1) On-balance sheet and off-balance sheet insurance assets</t>
  </si>
  <si>
    <t>f. Intra-financial system liabilities, including asset management companies</t>
  </si>
  <si>
    <t>g. Intra-financial system liabilities, including private equity funds</t>
  </si>
  <si>
    <t>i. Securities outstanding, including the securities issued by insurance subsidiaries</t>
  </si>
  <si>
    <t>d. Over-the-counter derivatives with other financial institutions that have a net positive fair value (revised definition)</t>
  </si>
  <si>
    <t>h. Over-the-counter derivatives with other financial institutions that have a net negative fair value (revised definition)</t>
  </si>
  <si>
    <t>End-2017 G-SIB Assessment Exercise</t>
  </si>
  <si>
    <r>
      <rPr>
        <sz val="10"/>
        <rFont val="Arial"/>
        <family val="2"/>
      </rPr>
      <t>l. Swedish krona (SEK)</t>
    </r>
  </si>
  <si>
    <r>
      <rPr>
        <sz val="10"/>
        <rFont val="Arial"/>
        <family val="2"/>
      </rPr>
      <t>m. United States dollars (USD)</t>
    </r>
  </si>
  <si>
    <r>
      <rPr>
        <sz val="10"/>
        <rFont val="Arial"/>
        <family val="2"/>
      </rPr>
      <t>n. Payments activity indicator (sum of items 6.a through 6.m)</t>
    </r>
  </si>
  <si>
    <r>
      <rPr>
        <sz val="10"/>
        <rFont val="Arial"/>
        <family val="2"/>
      </rPr>
      <t>(1) New Zealand dollars (NZD)</t>
    </r>
  </si>
  <si>
    <r>
      <rPr>
        <sz val="10"/>
        <rFont val="Arial"/>
        <family val="2"/>
      </rPr>
      <t>(2) Russian rubles (RUB)</t>
    </r>
  </si>
  <si>
    <r>
      <rPr>
        <sz val="10"/>
        <rFont val="Arial"/>
        <family val="2"/>
      </rPr>
      <t>(3) Investment value in consolidated entities</t>
    </r>
  </si>
  <si>
    <r>
      <rPr>
        <sz val="10"/>
        <rFont val="Arial"/>
        <family val="2"/>
      </rPr>
      <t>e. Intra-financial system liabilities, including insurance subsidiaries</t>
    </r>
  </si>
  <si>
    <r>
      <t xml:space="preserve">c. Investment value and guarantee value for unit-linked products </t>
    </r>
    <r>
      <rPr>
        <sz val="10"/>
        <rFont val="Arial"/>
        <family val="2"/>
      </rPr>
      <t>with minimum guarantees, gross of reinsurance</t>
    </r>
  </si>
  <si>
    <r>
      <t>15.b.</t>
    </r>
    <r>
      <rPr>
        <sz val="10"/>
        <rFont val="Arial"/>
        <family val="2"/>
      </rPr>
      <t>(1)</t>
    </r>
  </si>
  <si>
    <r>
      <t>15.b</t>
    </r>
    <r>
      <rPr>
        <sz val="10"/>
        <rFont val="Arial"/>
        <family val="2"/>
      </rPr>
      <t>.(2)</t>
    </r>
  </si>
  <si>
    <r>
      <t>16.e</t>
    </r>
    <r>
      <rPr>
        <sz val="10"/>
        <rFont val="Arial"/>
        <family val="2"/>
      </rPr>
      <t>.(3)</t>
    </r>
  </si>
  <si>
    <r>
      <t>17</t>
    </r>
    <r>
      <rPr>
        <sz val="10"/>
        <rFont val="Arial"/>
        <family val="2"/>
      </rPr>
      <t>.a.</t>
    </r>
  </si>
  <si>
    <r>
      <t>17.</t>
    </r>
    <r>
      <rPr>
        <sz val="10"/>
        <rFont val="Arial"/>
        <family val="2"/>
      </rPr>
      <t>a.(1)</t>
    </r>
  </si>
  <si>
    <r>
      <t>17.</t>
    </r>
    <r>
      <rPr>
        <sz val="10"/>
        <rFont val="Arial"/>
        <family val="2"/>
      </rPr>
      <t>a.(2)</t>
    </r>
  </si>
  <si>
    <r>
      <t>17.</t>
    </r>
    <r>
      <rPr>
        <sz val="10"/>
        <rFont val="Arial"/>
        <family val="2"/>
      </rPr>
      <t>a.(3)</t>
    </r>
  </si>
  <si>
    <r>
      <t>17.</t>
    </r>
    <r>
      <rPr>
        <sz val="10"/>
        <rFont val="Arial"/>
        <family val="2"/>
      </rPr>
      <t>a.(4)</t>
    </r>
  </si>
  <si>
    <r>
      <t>17</t>
    </r>
    <r>
      <rPr>
        <sz val="10"/>
        <rFont val="Arial"/>
        <family val="2"/>
      </rPr>
      <t>.a.(5)</t>
    </r>
  </si>
  <si>
    <r>
      <t>17</t>
    </r>
    <r>
      <rPr>
        <sz val="10"/>
        <rFont val="Arial"/>
        <family val="2"/>
      </rPr>
      <t>.e.</t>
    </r>
  </si>
  <si>
    <r>
      <t>19.</t>
    </r>
    <r>
      <rPr>
        <sz val="10"/>
        <rFont val="Arial"/>
        <family val="2"/>
      </rPr>
      <t>e.</t>
    </r>
  </si>
  <si>
    <r>
      <t>19</t>
    </r>
    <r>
      <rPr>
        <sz val="10"/>
        <rFont val="Arial"/>
        <family val="2"/>
      </rPr>
      <t>.f.</t>
    </r>
  </si>
  <si>
    <r>
      <rPr>
        <sz val="10"/>
        <rFont val="Arial"/>
        <family val="2"/>
      </rPr>
      <t>e. Trading and AFS securities, held by insurance subsidiaries only</t>
    </r>
  </si>
  <si>
    <r>
      <rPr>
        <sz val="10"/>
        <rFont val="Arial"/>
        <family val="2"/>
      </rPr>
      <t>f. Level 3 assets, including insurance subsidiaries</t>
    </r>
  </si>
  <si>
    <r>
      <rPr>
        <sz val="10"/>
        <rFont val="Arial"/>
        <family val="2"/>
      </rPr>
      <t>a. Intra-financial system assets, including insurance subsidiaries</t>
    </r>
  </si>
  <si>
    <t>20.m</t>
  </si>
  <si>
    <t>c. Local liabilities in local currency (including derivatives activity)</t>
  </si>
  <si>
    <t>d. Cross-jurisdictional local claims in local currency (excluding derivatives activity)</t>
  </si>
  <si>
    <t>e. Cross-jurisdictional local claims in local currency (including derivatives activity)</t>
  </si>
  <si>
    <t>f. Total foreign claims on an ultimate risk basis (considering Euro Area (EA) as a single jurisdiction)</t>
  </si>
  <si>
    <t>g. Foreign derivatives claims on an ultimate risk basis (considering EA as a single jurisdiction)</t>
  </si>
  <si>
    <t>h. Foreign liabilities on an immediate risk basis, including derivatives (considering EA as a single jurisdiction)</t>
  </si>
  <si>
    <t>i. Cross-jurisdictional local claims in local currency, excluding derivatives activity (considering EA as a single jurisdiction)</t>
  </si>
  <si>
    <t>j. Cross-jurisdictional local claims in local currency, including derivatives activity (considering EA as a single jurisdiction)</t>
  </si>
  <si>
    <t>k. Foreign liabilities, excluding derivatives and local liabilities in local currency (considering EA as a single jurisdiction)</t>
  </si>
  <si>
    <t>l. Local liabilities in local currency excluding derivatives (considering EA as a single jurisdiction)</t>
  </si>
  <si>
    <t>m. Local liabilities in local currency including derivatives (considering EA as a single jurisdiction)</t>
  </si>
  <si>
    <t>20.k.(1)</t>
  </si>
  <si>
    <r>
      <t>22.</t>
    </r>
    <r>
      <rPr>
        <sz val="10"/>
        <rFont val="Arial"/>
        <family val="2"/>
      </rPr>
      <t>b.</t>
    </r>
  </si>
  <si>
    <t>b. Number of jurisdictions (considering Euro Area as a single jurisdiction)</t>
  </si>
  <si>
    <t>l. Payments including CB reserve accounts payments (e.g. CB payments related to mandatory reserves requirements)</t>
  </si>
  <si>
    <t>End-2017</t>
  </si>
  <si>
    <t>v4.4.2</t>
  </si>
  <si>
    <t>updated - to be updated on an annual basis</t>
  </si>
  <si>
    <t>It is important this FX rates are in the matrix E50 F68 as the Vlookup in G10 Data points at this</t>
  </si>
  <si>
    <t>Modified on 17/01/2018 after X-check of ECB data with both BIS and MDK,ML's outputs. Data exactly match BIS' table provided by Secret. on 16 Jan. 2018 (9th decimal, rounded to be consistent with what reported by BIS)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</si>
</sst>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2]\ #,##0"/>
    <numFmt numFmtId="166" formatCode="yyyy\-mm\-dd"/>
    <numFmt numFmtId="167" formatCode="_(* #,##0_);_(* \(#,##0\);_(* &quot;-&quot;??_);_(@_)"/>
    <numFmt numFmtId="168" formatCode="mmmm\ yyyy"/>
  </numFmts>
  <fonts count="19">
    <font>
      <sz val="10"/>
      <name val="Arial"/>
      <family val="2"/>
    </font>
    <font>
      <sz val="10"/>
      <name val="Arial"/>
      <family val="2"/>
    </font>
    <font>
      <b/>
      <sz val="12"/>
      <name val="Arial"/>
      <family val="2"/>
    </font>
    <font>
      <b/>
      <sz val="10"/>
      <name val="Arial"/>
      <family val="2"/>
    </font>
    <font>
      <b/>
      <sz val="20"/>
      <name val="Arial"/>
      <family val="2"/>
    </font>
    <font>
      <sz val="8"/>
      <name val="Arial"/>
      <family val="2"/>
    </font>
    <font>
      <b/>
      <sz val="11"/>
      <color indexed="56"/>
      <name val="Calibri"/>
      <family val="2"/>
    </font>
    <font>
      <sz val="14"/>
      <name val="Arial"/>
      <family val="2"/>
    </font>
    <font>
      <sz val="10"/>
      <color indexed="9"/>
      <name val="Arial"/>
      <family val="2"/>
    </font>
    <font>
      <sz val="16"/>
      <name val="Wingdings"/>
      <charset val="2"/>
    </font>
    <font>
      <b/>
      <sz val="14"/>
      <name val="Arial"/>
      <family val="2"/>
    </font>
    <font>
      <sz val="6"/>
      <name val="ＭＳ Ｐゴシック"/>
      <family val="3"/>
      <charset val="128"/>
    </font>
    <font>
      <sz val="11"/>
      <color theme="1"/>
      <name val="Calibri"/>
      <family val="3"/>
      <charset val="128"/>
      <scheme val="minor"/>
    </font>
    <font>
      <sz val="11"/>
      <color rgb="FF9C0006"/>
      <name val="Calibri"/>
      <family val="3"/>
      <charset val="128"/>
      <scheme val="minor"/>
    </font>
    <font>
      <u/>
      <sz val="10"/>
      <color theme="10"/>
      <name val="Arial"/>
      <family val="2"/>
    </font>
    <font>
      <strike/>
      <sz val="10"/>
      <name val="Arial"/>
      <family val="2"/>
    </font>
    <font>
      <sz val="10"/>
      <color rgb="FFFF0000"/>
      <name val="Arial"/>
      <family val="2"/>
    </font>
    <font>
      <b/>
      <sz val="10"/>
      <color rgb="FFFF0000"/>
      <name val="Arial"/>
      <family val="2"/>
    </font>
    <font>
      <sz val="8"/>
      <color rgb="FFFF0000"/>
      <name val="Arial"/>
      <family val="2"/>
    </font>
  </fonts>
  <fills count="21">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rgb="FFFFC7CE"/>
      </patternFill>
    </fill>
    <fill>
      <patternFill patternType="solid">
        <fgColor theme="2" tint="-0.249977111117893"/>
        <bgColor indexed="64"/>
      </patternFill>
    </fill>
    <fill>
      <patternFill patternType="solid">
        <fgColor theme="0"/>
        <bgColor indexed="64"/>
      </patternFill>
    </fill>
    <fill>
      <patternFill patternType="solid">
        <fgColor rgb="FFD8E4BC"/>
        <bgColor indexed="64"/>
      </patternFill>
    </fill>
    <fill>
      <patternFill patternType="solid">
        <fgColor rgb="FFD5D6D2"/>
        <bgColor indexed="64"/>
      </patternFill>
    </fill>
    <fill>
      <patternFill patternType="solid">
        <fgColor rgb="FFFFEC72"/>
        <bgColor indexed="64"/>
      </patternFill>
    </fill>
    <fill>
      <patternFill patternType="solid">
        <fgColor theme="0"/>
        <bgColor indexed="45"/>
      </patternFill>
    </fill>
    <fill>
      <patternFill patternType="solid">
        <fgColor theme="5" tint="0.59999389629810485"/>
        <bgColor indexed="45"/>
      </patternFill>
    </fill>
    <fill>
      <patternFill patternType="solid">
        <fgColor rgb="FFFFCC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EC72"/>
        <bgColor indexed="45"/>
      </patternFill>
    </fill>
    <fill>
      <patternFill patternType="solid">
        <fgColor theme="7"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3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BCBDBC"/>
      </bottom>
      <diagonal/>
    </border>
    <border>
      <left style="thin">
        <color theme="0" tint="-0.34998626667073579"/>
      </left>
      <right style="thin">
        <color theme="0" tint="-0.34998626667073579"/>
      </right>
      <top style="thin">
        <color rgb="FFBCBDBC"/>
      </top>
      <bottom style="thin">
        <color rgb="FFBCBDBC"/>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rgb="FFBCBDBC"/>
      </right>
      <top style="thin">
        <color theme="0" tint="-0.34998626667073579"/>
      </top>
      <bottom style="thin">
        <color theme="0" tint="-0.34998626667073579"/>
      </bottom>
      <diagonal/>
    </border>
    <border>
      <left style="thin">
        <color rgb="FFBCBDBC"/>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19">
    <xf numFmtId="0" fontId="0" fillId="2" borderId="0" applyFont="0" applyBorder="0"/>
    <xf numFmtId="3" fontId="1" fillId="3" borderId="1">
      <alignment horizontal="right" vertical="center"/>
      <protection locked="0"/>
    </xf>
    <xf numFmtId="0" fontId="13" fillId="4" borderId="0" applyNumberFormat="0" applyBorder="0" applyAlignment="0" applyProtection="0"/>
    <xf numFmtId="3" fontId="1" fillId="0" borderId="2">
      <alignment horizontal="right" vertical="center"/>
    </xf>
    <xf numFmtId="0" fontId="2" fillId="5" borderId="3">
      <alignment horizontal="left" vertical="center" indent="1"/>
    </xf>
    <xf numFmtId="164" fontId="1" fillId="0" borderId="0" applyFont="0" applyFill="0" applyBorder="0" applyAlignment="0" applyProtection="0"/>
    <xf numFmtId="0" fontId="1" fillId="3" borderId="1">
      <alignment horizontal="left" vertical="center" indent="1"/>
    </xf>
    <xf numFmtId="0" fontId="4" fillId="2" borderId="4" applyNumberFormat="0" applyFill="0" applyBorder="0" applyAlignment="0" applyProtection="0">
      <alignment horizontal="left"/>
    </xf>
    <xf numFmtId="0" fontId="2" fillId="0" borderId="0" applyNumberFormat="0" applyFill="0" applyBorder="0" applyAlignment="0" applyProtection="0"/>
    <xf numFmtId="0" fontId="6" fillId="0" borderId="5" applyNumberFormat="0" applyFill="0" applyAlignment="0" applyProtection="0"/>
    <xf numFmtId="0" fontId="6" fillId="0" borderId="0" applyNumberFormat="0" applyFill="0" applyBorder="0" applyAlignment="0" applyProtection="0"/>
    <xf numFmtId="0" fontId="14" fillId="2" borderId="0" applyNumberFormat="0" applyFill="0" applyBorder="0" applyAlignment="0" applyProtection="0"/>
    <xf numFmtId="9" fontId="1" fillId="0" borderId="0" applyFont="0" applyFill="0" applyBorder="0" applyAlignment="0" applyProtection="0"/>
    <xf numFmtId="0" fontId="5" fillId="3" borderId="1">
      <alignment horizontal="center" vertical="center"/>
    </xf>
    <xf numFmtId="3" fontId="1" fillId="6" borderId="1">
      <alignment horizontal="right" vertical="center"/>
    </xf>
    <xf numFmtId="0" fontId="13" fillId="4" borderId="0" applyNumberFormat="0" applyBorder="0" applyAlignment="0" applyProtection="0"/>
    <xf numFmtId="0" fontId="13" fillId="4" borderId="0" applyNumberFormat="0" applyBorder="0" applyAlignment="0" applyProtection="0"/>
    <xf numFmtId="0" fontId="12" fillId="0" borderId="0">
      <alignment vertical="center"/>
    </xf>
    <xf numFmtId="0" fontId="1" fillId="2" borderId="0" applyFont="0" applyBorder="0"/>
  </cellStyleXfs>
  <cellXfs count="341">
    <xf numFmtId="0" fontId="0" fillId="2" borderId="0" xfId="0"/>
    <xf numFmtId="0" fontId="1" fillId="2" borderId="0" xfId="0" applyFont="1" applyProtection="1"/>
    <xf numFmtId="0" fontId="1" fillId="2" borderId="0" xfId="0" applyFont="1" applyBorder="1" applyProtection="1"/>
    <xf numFmtId="0" fontId="4" fillId="2" borderId="0" xfId="7" applyFill="1" applyBorder="1" applyAlignment="1"/>
    <xf numFmtId="0" fontId="2" fillId="2" borderId="0" xfId="8" applyFill="1" applyProtection="1"/>
    <xf numFmtId="0" fontId="8" fillId="2" borderId="0" xfId="0" applyFont="1" applyProtection="1"/>
    <xf numFmtId="0" fontId="0" fillId="2" borderId="0" xfId="0" applyBorder="1" applyProtection="1"/>
    <xf numFmtId="0" fontId="9" fillId="2" borderId="0" xfId="0" applyFont="1" applyBorder="1" applyAlignment="1" applyProtection="1">
      <alignment horizontal="center" vertical="center"/>
    </xf>
    <xf numFmtId="0" fontId="0" fillId="2" borderId="0" xfId="0" applyBorder="1" applyAlignment="1" applyProtection="1">
      <alignment vertical="center"/>
    </xf>
    <xf numFmtId="0" fontId="1" fillId="2" borderId="0" xfId="0" applyFont="1" applyBorder="1" applyAlignment="1" applyProtection="1">
      <alignment vertical="center"/>
    </xf>
    <xf numFmtId="0" fontId="1" fillId="2" borderId="0" xfId="0" applyFont="1" applyFill="1" applyBorder="1" applyAlignment="1" applyProtection="1">
      <alignment horizontal="left" vertical="center"/>
    </xf>
    <xf numFmtId="0" fontId="1" fillId="2" borderId="0" xfId="0" applyFont="1" applyAlignment="1">
      <alignment vertical="center"/>
    </xf>
    <xf numFmtId="0" fontId="1" fillId="2" borderId="0" xfId="0" applyFont="1" applyBorder="1" applyAlignment="1">
      <alignment vertical="center"/>
    </xf>
    <xf numFmtId="0" fontId="0" fillId="2" borderId="0" xfId="0" applyBorder="1" applyAlignment="1">
      <alignment vertical="center"/>
    </xf>
    <xf numFmtId="0" fontId="0" fillId="2" borderId="0" xfId="0" applyAlignment="1">
      <alignment vertical="center"/>
    </xf>
    <xf numFmtId="0" fontId="2" fillId="2" borderId="0" xfId="8" applyFill="1" applyBorder="1" applyAlignment="1" applyProtection="1">
      <alignment horizontal="left" vertical="center"/>
    </xf>
    <xf numFmtId="0" fontId="2" fillId="2" borderId="0" xfId="8" applyFill="1" applyBorder="1" applyAlignment="1" applyProtection="1">
      <alignment vertical="center"/>
    </xf>
    <xf numFmtId="0" fontId="0" fillId="2" borderId="0" xfId="0" applyAlignment="1">
      <alignment horizontal="left" vertical="center"/>
    </xf>
    <xf numFmtId="0" fontId="1" fillId="2" borderId="0" xfId="0" applyFont="1" applyFill="1" applyBorder="1" applyAlignment="1" applyProtection="1">
      <alignment horizontal="right" vertical="center"/>
    </xf>
    <xf numFmtId="0" fontId="0" fillId="2" borderId="0" xfId="0" applyFill="1" applyBorder="1" applyAlignment="1" applyProtection="1">
      <alignment vertical="center"/>
    </xf>
    <xf numFmtId="0" fontId="0" fillId="2" borderId="0" xfId="0" applyAlignment="1" applyProtection="1">
      <alignment vertical="center"/>
    </xf>
    <xf numFmtId="0" fontId="1" fillId="2" borderId="0" xfId="0" applyFont="1" applyFill="1" applyBorder="1" applyAlignment="1" applyProtection="1">
      <alignment vertical="center"/>
    </xf>
    <xf numFmtId="0" fontId="1" fillId="2" borderId="0" xfId="0" applyFont="1" applyBorder="1" applyAlignment="1" applyProtection="1">
      <alignment horizontal="left" vertical="center"/>
    </xf>
    <xf numFmtId="0" fontId="1" fillId="2" borderId="0" xfId="0" applyFont="1" applyBorder="1" applyAlignment="1" applyProtection="1">
      <alignment horizontal="center" vertical="center"/>
    </xf>
    <xf numFmtId="49" fontId="2" fillId="6" borderId="0" xfId="8" applyNumberFormat="1" applyFill="1" applyBorder="1" applyAlignment="1" applyProtection="1">
      <alignment horizontal="left" vertical="center" indent="1"/>
    </xf>
    <xf numFmtId="0" fontId="2" fillId="6" borderId="0" xfId="8" applyFill="1" applyBorder="1" applyAlignment="1" applyProtection="1">
      <alignment horizontal="left" vertical="center" indent="1"/>
    </xf>
    <xf numFmtId="0" fontId="1" fillId="6" borderId="0" xfId="0" applyFont="1" applyFill="1" applyBorder="1" applyAlignment="1" applyProtection="1">
      <alignment horizontal="left" vertical="center" indent="1"/>
    </xf>
    <xf numFmtId="0" fontId="1" fillId="6"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indent="1"/>
    </xf>
    <xf numFmtId="49" fontId="0" fillId="2" borderId="0" xfId="0" applyNumberFormat="1" applyBorder="1" applyAlignment="1" applyProtection="1">
      <alignment horizontal="left" vertical="center" indent="1"/>
    </xf>
    <xf numFmtId="49" fontId="0" fillId="0" borderId="0" xfId="0" applyNumberFormat="1" applyFill="1" applyBorder="1" applyAlignment="1" applyProtection="1">
      <alignment horizontal="left" vertical="center" indent="1"/>
    </xf>
    <xf numFmtId="0" fontId="0" fillId="2" borderId="0" xfId="0" applyBorder="1" applyAlignment="1" applyProtection="1">
      <alignment horizontal="left" vertical="center" indent="1"/>
    </xf>
    <xf numFmtId="0" fontId="0" fillId="2" borderId="0" xfId="0" applyAlignment="1" applyProtection="1">
      <alignment horizontal="left" vertical="center"/>
    </xf>
    <xf numFmtId="0" fontId="3" fillId="6" borderId="0" xfId="0" applyFont="1" applyFill="1" applyBorder="1" applyAlignment="1" applyProtection="1">
      <alignment horizontal="center" vertical="center" wrapText="1"/>
    </xf>
    <xf numFmtId="0" fontId="3" fillId="2" borderId="0" xfId="0" applyFont="1" applyBorder="1" applyAlignment="1" applyProtection="1">
      <alignment vertical="center"/>
    </xf>
    <xf numFmtId="0" fontId="3" fillId="2" borderId="0" xfId="0" applyFont="1" applyBorder="1" applyAlignment="1" applyProtection="1">
      <alignment horizontal="center" vertical="center"/>
    </xf>
    <xf numFmtId="0" fontId="2" fillId="2" borderId="0" xfId="8" applyFill="1" applyBorder="1" applyAlignment="1" applyProtection="1">
      <alignment horizontal="center" vertical="center"/>
    </xf>
    <xf numFmtId="0" fontId="1" fillId="6" borderId="0" xfId="0" applyFont="1" applyFill="1" applyBorder="1" applyAlignment="1" applyProtection="1">
      <alignment horizontal="center" vertical="center"/>
    </xf>
    <xf numFmtId="0" fontId="5" fillId="7" borderId="14" xfId="0" applyFont="1" applyFill="1" applyBorder="1" applyAlignment="1" applyProtection="1">
      <alignment horizontal="center" vertical="center"/>
      <protection locked="0"/>
    </xf>
    <xf numFmtId="49" fontId="0" fillId="8" borderId="14" xfId="0" applyNumberFormat="1" applyFill="1" applyBorder="1" applyAlignment="1" applyProtection="1">
      <alignment horizontal="left" vertical="center" indent="1"/>
    </xf>
    <xf numFmtId="0" fontId="1" fillId="8" borderId="14" xfId="0" applyFont="1" applyFill="1" applyBorder="1" applyAlignment="1" applyProtection="1">
      <alignment horizontal="center" vertical="center"/>
    </xf>
    <xf numFmtId="167" fontId="1" fillId="9" borderId="14" xfId="5" applyNumberFormat="1" applyFont="1" applyFill="1" applyBorder="1" applyAlignment="1" applyProtection="1">
      <alignment horizontal="center" vertical="center"/>
      <protection locked="0"/>
    </xf>
    <xf numFmtId="0" fontId="0" fillId="9" borderId="14" xfId="0" applyFont="1" applyFill="1" applyBorder="1" applyAlignment="1" applyProtection="1">
      <alignment horizontal="center" vertical="center" wrapText="1"/>
      <protection locked="0"/>
    </xf>
    <xf numFmtId="3" fontId="1" fillId="9" borderId="14" xfId="1" applyFill="1" applyBorder="1" applyProtection="1">
      <alignment horizontal="right" vertical="center"/>
      <protection locked="0"/>
    </xf>
    <xf numFmtId="0" fontId="0" fillId="6" borderId="14" xfId="0" applyFont="1" applyFill="1" applyBorder="1" applyAlignment="1" applyProtection="1">
      <alignment horizontal="center" vertical="center"/>
    </xf>
    <xf numFmtId="3" fontId="1" fillId="6" borderId="14" xfId="14" applyBorder="1" applyProtection="1">
      <alignment horizontal="right" vertical="center"/>
    </xf>
    <xf numFmtId="49" fontId="0" fillId="8" borderId="15" xfId="0" applyNumberFormat="1" applyFill="1" applyBorder="1" applyAlignment="1" applyProtection="1">
      <alignment horizontal="left" vertical="center" indent="1"/>
    </xf>
    <xf numFmtId="49" fontId="0" fillId="8" borderId="16" xfId="0" applyNumberFormat="1" applyFill="1" applyBorder="1" applyAlignment="1" applyProtection="1">
      <alignment horizontal="left" vertical="center" indent="1"/>
    </xf>
    <xf numFmtId="0" fontId="1" fillId="6" borderId="17"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49" fontId="3" fillId="8" borderId="18" xfId="0" applyNumberFormat="1" applyFont="1" applyFill="1" applyBorder="1" applyAlignment="1" applyProtection="1">
      <alignment horizontal="left" vertical="center"/>
    </xf>
    <xf numFmtId="49" fontId="3" fillId="8" borderId="19" xfId="0" applyNumberFormat="1" applyFont="1" applyFill="1" applyBorder="1" applyAlignment="1" applyProtection="1">
      <alignment horizontal="left" vertical="center"/>
    </xf>
    <xf numFmtId="0" fontId="1" fillId="8" borderId="20" xfId="0" applyFont="1" applyFill="1" applyBorder="1" applyAlignment="1" applyProtection="1">
      <alignment vertical="center"/>
    </xf>
    <xf numFmtId="0" fontId="0" fillId="6" borderId="18" xfId="0" applyFill="1" applyBorder="1" applyAlignment="1" applyProtection="1">
      <alignment horizontal="left" vertical="center" indent="1"/>
    </xf>
    <xf numFmtId="0" fontId="0" fillId="6" borderId="19" xfId="0" applyFill="1" applyBorder="1" applyAlignment="1" applyProtection="1">
      <alignment horizontal="left" vertical="center" indent="1"/>
    </xf>
    <xf numFmtId="0" fontId="0" fillId="6" borderId="20" xfId="0" applyFont="1" applyFill="1" applyBorder="1" applyAlignment="1" applyProtection="1">
      <alignment vertical="center"/>
    </xf>
    <xf numFmtId="0" fontId="0" fillId="2" borderId="20" xfId="0" applyFont="1" applyBorder="1" applyAlignment="1" applyProtection="1">
      <alignment vertical="center" wrapText="1"/>
    </xf>
    <xf numFmtId="0" fontId="0" fillId="6" borderId="19" xfId="0" applyFill="1" applyBorder="1" applyAlignment="1" applyProtection="1">
      <alignment horizontal="left" vertical="center" indent="2"/>
    </xf>
    <xf numFmtId="0" fontId="2" fillId="5" borderId="18" xfId="4" applyBorder="1" applyProtection="1">
      <alignment horizontal="left" vertical="center" indent="1"/>
    </xf>
    <xf numFmtId="0" fontId="2" fillId="5" borderId="19" xfId="0" applyFont="1" applyFill="1" applyBorder="1" applyAlignment="1" applyProtection="1">
      <alignment horizontal="left" vertical="center"/>
    </xf>
    <xf numFmtId="0" fontId="2" fillId="5" borderId="20" xfId="0" applyFont="1" applyFill="1" applyBorder="1" applyAlignment="1" applyProtection="1">
      <alignment horizontal="left" vertical="center"/>
    </xf>
    <xf numFmtId="0" fontId="1" fillId="8" borderId="19" xfId="0" applyFont="1" applyFill="1" applyBorder="1" applyAlignment="1" applyProtection="1">
      <alignment vertical="center"/>
    </xf>
    <xf numFmtId="0" fontId="0" fillId="11" borderId="14" xfId="0" applyFont="1" applyFill="1" applyBorder="1" applyAlignment="1" applyProtection="1">
      <alignment horizontal="center" vertical="center"/>
      <protection locked="0"/>
    </xf>
    <xf numFmtId="0" fontId="0" fillId="11" borderId="14" xfId="0" applyFont="1" applyFill="1" applyBorder="1" applyAlignment="1" applyProtection="1">
      <alignment horizontal="center" vertical="center" wrapText="1"/>
      <protection locked="0"/>
    </xf>
    <xf numFmtId="166" fontId="0" fillId="11" borderId="14" xfId="0" applyNumberFormat="1" applyFont="1" applyFill="1" applyBorder="1" applyAlignment="1" applyProtection="1">
      <alignment horizontal="center" vertical="center"/>
      <protection locked="0"/>
    </xf>
    <xf numFmtId="0" fontId="1" fillId="12" borderId="20" xfId="0" applyFont="1" applyFill="1" applyBorder="1" applyAlignment="1" applyProtection="1">
      <alignment horizontal="left" vertical="center" indent="1"/>
    </xf>
    <xf numFmtId="0" fontId="0" fillId="0" borderId="21" xfId="0" applyFont="1" applyFill="1" applyBorder="1" applyAlignment="1" applyProtection="1">
      <alignment horizontal="center" vertical="center"/>
    </xf>
    <xf numFmtId="165" fontId="0" fillId="6" borderId="14" xfId="0" applyNumberFormat="1" applyFont="1" applyFill="1" applyBorder="1" applyAlignment="1" applyProtection="1">
      <alignment horizontal="right" vertical="center" indent="1"/>
    </xf>
    <xf numFmtId="49" fontId="3" fillId="8" borderId="22" xfId="0" applyNumberFormat="1" applyFont="1" applyFill="1" applyBorder="1" applyAlignment="1" applyProtection="1">
      <alignment horizontal="left" vertical="center"/>
    </xf>
    <xf numFmtId="49" fontId="3" fillId="8" borderId="23" xfId="0" applyNumberFormat="1" applyFont="1" applyFill="1" applyBorder="1" applyAlignment="1" applyProtection="1">
      <alignment horizontal="left" vertical="center"/>
    </xf>
    <xf numFmtId="3" fontId="1" fillId="9" borderId="20" xfId="1" applyFont="1" applyFill="1" applyBorder="1" applyProtection="1">
      <alignment horizontal="right" vertical="center"/>
      <protection locked="0"/>
    </xf>
    <xf numFmtId="0" fontId="0" fillId="6" borderId="19" xfId="0" applyFont="1" applyFill="1" applyBorder="1" applyAlignment="1" applyProtection="1">
      <alignment vertical="center"/>
    </xf>
    <xf numFmtId="9" fontId="1" fillId="0" borderId="14" xfId="12" applyFont="1" applyFill="1" applyBorder="1" applyAlignment="1" applyProtection="1">
      <alignment horizontal="right" vertical="center"/>
    </xf>
    <xf numFmtId="0" fontId="0" fillId="0" borderId="23" xfId="0" applyFont="1" applyFill="1" applyBorder="1" applyAlignment="1" applyProtection="1">
      <alignment horizontal="center" vertical="center"/>
    </xf>
    <xf numFmtId="49" fontId="3" fillId="8" borderId="24" xfId="0" applyNumberFormat="1" applyFont="1" applyFill="1" applyBorder="1" applyAlignment="1" applyProtection="1">
      <alignment horizontal="left" vertical="center"/>
    </xf>
    <xf numFmtId="0" fontId="1" fillId="8" borderId="23" xfId="0" applyFont="1" applyFill="1" applyBorder="1" applyAlignment="1" applyProtection="1">
      <alignment vertical="center"/>
    </xf>
    <xf numFmtId="0" fontId="2" fillId="5" borderId="19" xfId="0" applyFont="1" applyFill="1" applyBorder="1" applyAlignment="1" applyProtection="1">
      <alignment horizontal="left" vertical="center" indent="1"/>
    </xf>
    <xf numFmtId="0" fontId="0" fillId="2" borderId="0" xfId="0" applyBorder="1" applyAlignment="1" applyProtection="1">
      <alignment horizontal="left" indent="1"/>
    </xf>
    <xf numFmtId="0" fontId="1" fillId="2" borderId="0" xfId="0" applyFont="1" applyBorder="1" applyAlignment="1">
      <alignment horizontal="left" vertical="center" indent="1"/>
    </xf>
    <xf numFmtId="0" fontId="1" fillId="2" borderId="25" xfId="0" applyFont="1" applyFill="1" applyBorder="1" applyAlignment="1" applyProtection="1">
      <alignment horizontal="left" vertical="center"/>
    </xf>
    <xf numFmtId="0" fontId="0" fillId="2" borderId="26" xfId="0" applyBorder="1" applyAlignment="1" applyProtection="1">
      <alignment vertical="center"/>
    </xf>
    <xf numFmtId="0" fontId="1" fillId="2" borderId="25" xfId="0" applyFont="1" applyFill="1" applyBorder="1" applyAlignment="1" applyProtection="1">
      <alignment vertical="center"/>
    </xf>
    <xf numFmtId="0" fontId="2" fillId="6" borderId="25" xfId="8" applyFont="1" applyFill="1" applyBorder="1" applyAlignment="1" applyProtection="1">
      <alignment horizontal="left" vertical="center"/>
    </xf>
    <xf numFmtId="0" fontId="1" fillId="2" borderId="25" xfId="8" applyFont="1" applyFill="1" applyBorder="1" applyAlignment="1" applyProtection="1">
      <alignment horizontal="left" vertical="center"/>
    </xf>
    <xf numFmtId="0" fontId="0" fillId="2" borderId="26" xfId="0" applyBorder="1" applyAlignment="1" applyProtection="1">
      <alignment horizontal="left" vertical="center"/>
    </xf>
    <xf numFmtId="0" fontId="2" fillId="2" borderId="25" xfId="8" applyFont="1" applyFill="1" applyBorder="1" applyAlignment="1" applyProtection="1">
      <alignment horizontal="left" vertical="center"/>
    </xf>
    <xf numFmtId="0" fontId="2" fillId="6" borderId="25" xfId="8" applyFont="1" applyFill="1" applyBorder="1" applyAlignment="1" applyProtection="1">
      <alignment horizontal="left" vertical="center" indent="1"/>
    </xf>
    <xf numFmtId="0" fontId="1" fillId="6" borderId="25" xfId="0" applyFont="1" applyFill="1" applyBorder="1" applyAlignment="1" applyProtection="1">
      <alignment horizontal="left" vertical="center" indent="1"/>
    </xf>
    <xf numFmtId="0" fontId="1" fillId="2" borderId="25" xfId="0" applyFont="1" applyFill="1" applyBorder="1" applyAlignment="1" applyProtection="1">
      <alignment horizontal="left" vertical="center" indent="1"/>
    </xf>
    <xf numFmtId="0" fontId="0" fillId="2" borderId="25" xfId="0" applyBorder="1" applyProtection="1"/>
    <xf numFmtId="0" fontId="0" fillId="2" borderId="26" xfId="0" applyBorder="1" applyProtection="1"/>
    <xf numFmtId="0" fontId="0" fillId="2" borderId="27" xfId="0" applyBorder="1" applyProtection="1"/>
    <xf numFmtId="0" fontId="0" fillId="2" borderId="28" xfId="0" applyBorder="1" applyProtection="1"/>
    <xf numFmtId="0" fontId="0" fillId="2" borderId="28" xfId="0" applyBorder="1" applyAlignment="1" applyProtection="1">
      <alignment horizontal="left" indent="1"/>
    </xf>
    <xf numFmtId="0" fontId="0" fillId="2" borderId="29" xfId="0" applyBorder="1" applyProtection="1"/>
    <xf numFmtId="49" fontId="0" fillId="2" borderId="18" xfId="0" applyNumberFormat="1" applyFill="1" applyBorder="1" applyAlignment="1" applyProtection="1">
      <alignment horizontal="left" vertical="center" indent="1"/>
    </xf>
    <xf numFmtId="49" fontId="0" fillId="2" borderId="19" xfId="0" applyNumberFormat="1" applyFill="1" applyBorder="1" applyAlignment="1" applyProtection="1">
      <alignment horizontal="left" vertical="center" indent="1"/>
    </xf>
    <xf numFmtId="0" fontId="1" fillId="6" borderId="20" xfId="0" applyFont="1" applyFill="1" applyBorder="1" applyAlignment="1" applyProtection="1">
      <alignment vertical="center"/>
    </xf>
    <xf numFmtId="49" fontId="0" fillId="2" borderId="18" xfId="0" applyNumberFormat="1" applyFill="1" applyBorder="1" applyAlignment="1" applyProtection="1">
      <alignment horizontal="left" vertical="center" indent="2"/>
    </xf>
    <xf numFmtId="49" fontId="0" fillId="2" borderId="19" xfId="0" applyNumberFormat="1" applyFill="1" applyBorder="1" applyAlignment="1" applyProtection="1">
      <alignment horizontal="left" vertical="center" indent="2"/>
    </xf>
    <xf numFmtId="49" fontId="0" fillId="2" borderId="18" xfId="0" applyNumberFormat="1" applyBorder="1" applyAlignment="1" applyProtection="1">
      <alignment horizontal="left" vertical="center" indent="2"/>
    </xf>
    <xf numFmtId="49" fontId="0" fillId="2" borderId="19" xfId="0" applyNumberFormat="1" applyBorder="1" applyAlignment="1" applyProtection="1">
      <alignment horizontal="left" vertical="center" indent="2"/>
    </xf>
    <xf numFmtId="0" fontId="1" fillId="2" borderId="20" xfId="0" applyFont="1" applyBorder="1" applyAlignment="1" applyProtection="1">
      <alignment vertical="center"/>
    </xf>
    <xf numFmtId="0" fontId="0" fillId="6" borderId="20" xfId="0" applyFont="1" applyFill="1" applyBorder="1" applyAlignment="1" applyProtection="1">
      <alignment horizontal="center" vertical="center"/>
    </xf>
    <xf numFmtId="0" fontId="0" fillId="0" borderId="18" xfId="0" applyFill="1" applyBorder="1" applyAlignment="1" applyProtection="1">
      <alignment horizontal="left" vertical="center" indent="2"/>
    </xf>
    <xf numFmtId="0" fontId="0" fillId="0" borderId="19" xfId="0" applyFill="1" applyBorder="1" applyAlignment="1" applyProtection="1">
      <alignment horizontal="left" vertical="center" indent="2"/>
    </xf>
    <xf numFmtId="0" fontId="0" fillId="0" borderId="18" xfId="0" applyFill="1" applyBorder="1" applyAlignment="1" applyProtection="1">
      <alignment horizontal="left" vertical="center" indent="1"/>
    </xf>
    <xf numFmtId="0" fontId="0" fillId="0" borderId="19" xfId="0" applyFill="1" applyBorder="1" applyAlignment="1" applyProtection="1">
      <alignment horizontal="left" vertical="center" indent="1"/>
    </xf>
    <xf numFmtId="0" fontId="0" fillId="6" borderId="20" xfId="0" applyFill="1" applyBorder="1" applyAlignment="1" applyProtection="1">
      <alignment horizontal="left" vertical="center" indent="1"/>
    </xf>
    <xf numFmtId="0" fontId="1" fillId="2" borderId="28" xfId="0" applyFont="1" applyBorder="1" applyAlignment="1" applyProtection="1">
      <alignment vertical="center"/>
    </xf>
    <xf numFmtId="0" fontId="1" fillId="2" borderId="28" xfId="0" applyFont="1" applyBorder="1" applyAlignment="1" applyProtection="1">
      <alignment horizontal="left" vertical="center" indent="1"/>
    </xf>
    <xf numFmtId="0" fontId="0" fillId="2" borderId="28" xfId="0" applyBorder="1" applyAlignment="1" applyProtection="1">
      <alignment vertical="center"/>
    </xf>
    <xf numFmtId="0" fontId="4" fillId="2" borderId="0" xfId="7" applyFill="1" applyBorder="1" applyAlignment="1" applyProtection="1">
      <alignment horizontal="center"/>
    </xf>
    <xf numFmtId="0" fontId="4" fillId="2" borderId="0" xfId="7" applyFill="1" applyBorder="1" applyAlignment="1" applyProtection="1"/>
    <xf numFmtId="0" fontId="2" fillId="5" borderId="18" xfId="4" applyFill="1" applyBorder="1" applyProtection="1">
      <alignment horizontal="left" vertical="center" indent="1"/>
    </xf>
    <xf numFmtId="0" fontId="2" fillId="5" borderId="19" xfId="8" applyFill="1" applyBorder="1" applyAlignment="1" applyProtection="1">
      <alignment vertical="center"/>
    </xf>
    <xf numFmtId="0" fontId="2" fillId="5" borderId="20" xfId="8" applyFill="1" applyBorder="1" applyAlignment="1" applyProtection="1">
      <alignment vertical="center"/>
    </xf>
    <xf numFmtId="0" fontId="1" fillId="2" borderId="25" xfId="0" applyFont="1" applyBorder="1" applyProtection="1"/>
    <xf numFmtId="0" fontId="1" fillId="2" borderId="26" xfId="0" applyFont="1" applyFill="1" applyBorder="1" applyAlignment="1" applyProtection="1">
      <alignment vertical="center"/>
    </xf>
    <xf numFmtId="0" fontId="8" fillId="2" borderId="26" xfId="0" applyFont="1" applyFill="1" applyBorder="1" applyAlignment="1" applyProtection="1">
      <alignment horizontal="center" vertical="center"/>
    </xf>
    <xf numFmtId="0" fontId="1" fillId="2" borderId="26" xfId="0" applyFont="1" applyBorder="1" applyAlignment="1" applyProtection="1">
      <alignment vertical="center"/>
    </xf>
    <xf numFmtId="49" fontId="3" fillId="13" borderId="14" xfId="0" applyNumberFormat="1" applyFont="1" applyFill="1" applyBorder="1" applyAlignment="1" applyProtection="1">
      <alignment horizontal="left" vertical="center" indent="1"/>
    </xf>
    <xf numFmtId="0" fontId="1" fillId="2" borderId="14" xfId="0" applyFont="1" applyBorder="1" applyAlignment="1" applyProtection="1">
      <alignment horizontal="center" vertical="center"/>
    </xf>
    <xf numFmtId="0" fontId="0" fillId="2" borderId="14" xfId="0" applyFont="1" applyBorder="1" applyAlignment="1" applyProtection="1">
      <alignment horizontal="center" vertical="center"/>
    </xf>
    <xf numFmtId="49" fontId="3" fillId="13" borderId="14" xfId="0" applyNumberFormat="1" applyFont="1" applyFill="1" applyBorder="1" applyAlignment="1" applyProtection="1">
      <alignment horizontal="center" vertical="center"/>
    </xf>
    <xf numFmtId="49" fontId="3" fillId="13" borderId="14" xfId="0" applyNumberFormat="1" applyFont="1" applyFill="1" applyBorder="1" applyAlignment="1" applyProtection="1">
      <alignment vertical="center"/>
    </xf>
    <xf numFmtId="0" fontId="0" fillId="2" borderId="14" xfId="0" applyBorder="1" applyAlignment="1" applyProtection="1">
      <alignment horizontal="left" vertical="center" indent="1"/>
    </xf>
    <xf numFmtId="0" fontId="1" fillId="2" borderId="14" xfId="0" applyNumberFormat="1" applyFont="1" applyBorder="1" applyAlignment="1" applyProtection="1">
      <alignment horizontal="left" vertical="center" indent="1"/>
    </xf>
    <xf numFmtId="0" fontId="1" fillId="2" borderId="14" xfId="0" applyNumberFormat="1" applyFont="1" applyBorder="1" applyAlignment="1" applyProtection="1">
      <alignment vertical="center"/>
    </xf>
    <xf numFmtId="0" fontId="1" fillId="2" borderId="14" xfId="0" applyFont="1" applyBorder="1" applyAlignment="1" applyProtection="1">
      <alignment vertical="center"/>
    </xf>
    <xf numFmtId="0" fontId="1" fillId="2" borderId="14" xfId="0" applyFont="1" applyBorder="1" applyAlignment="1" applyProtection="1">
      <alignment horizontal="left" vertical="center"/>
    </xf>
    <xf numFmtId="0" fontId="1" fillId="13" borderId="22" xfId="0" applyFont="1" applyFill="1" applyBorder="1" applyAlignment="1" applyProtection="1">
      <alignment vertical="center"/>
    </xf>
    <xf numFmtId="0" fontId="1" fillId="13" borderId="23" xfId="0" applyFont="1" applyFill="1" applyBorder="1" applyAlignment="1" applyProtection="1">
      <alignment vertical="center"/>
    </xf>
    <xf numFmtId="0" fontId="1" fillId="13" borderId="25" xfId="0" applyFont="1" applyFill="1" applyBorder="1" applyAlignment="1" applyProtection="1">
      <alignment vertical="center"/>
    </xf>
    <xf numFmtId="0" fontId="1" fillId="13" borderId="26" xfId="0" applyFont="1" applyFill="1" applyBorder="1" applyAlignment="1" applyProtection="1">
      <alignment vertical="center"/>
    </xf>
    <xf numFmtId="0" fontId="1" fillId="13" borderId="27" xfId="0" applyFont="1" applyFill="1" applyBorder="1" applyAlignment="1" applyProtection="1">
      <alignment vertical="center"/>
    </xf>
    <xf numFmtId="0" fontId="1" fillId="13" borderId="29" xfId="0" applyFont="1" applyFill="1" applyBorder="1" applyAlignment="1" applyProtection="1">
      <alignment vertical="center"/>
    </xf>
    <xf numFmtId="49" fontId="3" fillId="13" borderId="18" xfId="0" applyNumberFormat="1" applyFont="1" applyFill="1" applyBorder="1" applyAlignment="1" applyProtection="1">
      <alignment horizontal="left" vertical="center" indent="1"/>
    </xf>
    <xf numFmtId="0" fontId="1" fillId="2" borderId="14" xfId="0" applyFont="1" applyBorder="1" applyAlignment="1" applyProtection="1">
      <alignment horizontal="left" vertical="center" indent="1"/>
    </xf>
    <xf numFmtId="0" fontId="1" fillId="2" borderId="18" xfId="0" applyFont="1" applyBorder="1" applyAlignment="1" applyProtection="1">
      <alignment horizontal="left" vertical="center" indent="1"/>
    </xf>
    <xf numFmtId="0" fontId="1" fillId="2" borderId="20" xfId="0" applyFont="1" applyBorder="1" applyAlignment="1" applyProtection="1">
      <alignment horizontal="left" vertical="center"/>
    </xf>
    <xf numFmtId="0" fontId="0" fillId="2" borderId="14" xfId="0" applyFont="1" applyBorder="1" applyAlignment="1" applyProtection="1">
      <alignment horizontal="left" vertical="center" indent="1"/>
    </xf>
    <xf numFmtId="0" fontId="3" fillId="2" borderId="18" xfId="0" applyFont="1" applyBorder="1" applyAlignment="1" applyProtection="1">
      <alignment horizontal="center" vertical="center" wrapText="1"/>
    </xf>
    <xf numFmtId="0" fontId="3" fillId="2" borderId="20" xfId="0" applyFont="1" applyBorder="1" applyAlignment="1" applyProtection="1">
      <alignment vertical="center" wrapText="1"/>
    </xf>
    <xf numFmtId="3" fontId="0" fillId="2" borderId="18" xfId="0" applyNumberFormat="1" applyBorder="1" applyAlignment="1" applyProtection="1">
      <alignment horizontal="left" vertical="center" indent="1"/>
    </xf>
    <xf numFmtId="3" fontId="1" fillId="2" borderId="19" xfId="0" applyNumberFormat="1" applyFont="1" applyBorder="1" applyAlignment="1" applyProtection="1">
      <alignment horizontal="right" vertical="center"/>
    </xf>
    <xf numFmtId="3" fontId="1" fillId="2" borderId="18" xfId="0" applyNumberFormat="1" applyFont="1" applyBorder="1" applyAlignment="1" applyProtection="1">
      <alignment horizontal="right" vertical="center"/>
    </xf>
    <xf numFmtId="3" fontId="0" fillId="2" borderId="19" xfId="0" applyNumberFormat="1" applyFont="1" applyBorder="1" applyAlignment="1" applyProtection="1">
      <alignment horizontal="right" vertical="center"/>
    </xf>
    <xf numFmtId="3" fontId="0" fillId="2" borderId="20" xfId="0" applyNumberFormat="1" applyFont="1" applyBorder="1" applyAlignment="1" applyProtection="1">
      <alignment horizontal="right" vertical="center"/>
    </xf>
    <xf numFmtId="0" fontId="1" fillId="2" borderId="19" xfId="0" applyFont="1" applyBorder="1" applyAlignment="1" applyProtection="1">
      <alignment horizontal="left" vertical="center"/>
    </xf>
    <xf numFmtId="3" fontId="1" fillId="2" borderId="18" xfId="0" applyNumberFormat="1" applyFont="1" applyBorder="1" applyAlignment="1" applyProtection="1">
      <alignment horizontal="left" vertical="center" indent="1"/>
    </xf>
    <xf numFmtId="3" fontId="0" fillId="2" borderId="18" xfId="0" applyNumberFormat="1" applyFont="1" applyBorder="1" applyAlignment="1" applyProtection="1">
      <alignment horizontal="left" vertical="center" indent="1"/>
    </xf>
    <xf numFmtId="166" fontId="0" fillId="15" borderId="14" xfId="0" applyNumberFormat="1" applyFont="1" applyFill="1" applyBorder="1" applyAlignment="1" applyProtection="1">
      <alignment horizontal="center" vertical="center"/>
      <protection locked="0"/>
    </xf>
    <xf numFmtId="0" fontId="1" fillId="2" borderId="0" xfId="0" applyFont="1" applyBorder="1" applyAlignment="1" applyProtection="1">
      <alignment horizontal="left" vertical="center" indent="1"/>
    </xf>
    <xf numFmtId="0" fontId="0" fillId="2" borderId="0" xfId="0" applyBorder="1" applyAlignment="1" applyProtection="1">
      <alignment horizontal="left" vertical="center"/>
    </xf>
    <xf numFmtId="0" fontId="0" fillId="0" borderId="20" xfId="0" applyFill="1" applyBorder="1" applyAlignment="1" applyProtection="1">
      <alignment horizontal="left" vertical="center" indent="1"/>
    </xf>
    <xf numFmtId="0" fontId="0" fillId="2" borderId="0" xfId="0" applyAlignment="1">
      <alignment horizontal="left" indent="1"/>
    </xf>
    <xf numFmtId="0" fontId="0" fillId="2" borderId="0" xfId="0" applyAlignment="1">
      <alignment horizontal="center"/>
    </xf>
    <xf numFmtId="0" fontId="0" fillId="16" borderId="3" xfId="0" applyFill="1" applyBorder="1" applyAlignment="1">
      <alignment horizontal="left" indent="1"/>
    </xf>
    <xf numFmtId="0" fontId="0" fillId="16" borderId="2" xfId="0" applyFill="1" applyBorder="1" applyAlignment="1">
      <alignment horizontal="left" indent="1"/>
    </xf>
    <xf numFmtId="0" fontId="0" fillId="2" borderId="0" xfId="0" applyAlignment="1">
      <alignment horizontal="center" vertical="center"/>
    </xf>
    <xf numFmtId="0" fontId="0" fillId="17" borderId="6" xfId="0" applyFill="1" applyBorder="1" applyAlignment="1">
      <alignment horizontal="center"/>
    </xf>
    <xf numFmtId="0" fontId="0" fillId="17" borderId="7" xfId="0" applyFill="1" applyBorder="1" applyAlignment="1">
      <alignment horizontal="left" indent="1"/>
    </xf>
    <xf numFmtId="0" fontId="0" fillId="17" borderId="8" xfId="0" applyFill="1" applyBorder="1" applyAlignment="1">
      <alignment horizontal="left" indent="1"/>
    </xf>
    <xf numFmtId="0" fontId="0" fillId="17" borderId="4" xfId="0" applyFill="1" applyBorder="1" applyAlignment="1">
      <alignment horizontal="center"/>
    </xf>
    <xf numFmtId="0" fontId="0" fillId="17" borderId="0" xfId="0" applyFill="1" applyBorder="1" applyAlignment="1">
      <alignment horizontal="left" indent="1"/>
    </xf>
    <xf numFmtId="0" fontId="0" fillId="17" borderId="9" xfId="0" applyFill="1" applyBorder="1" applyAlignment="1">
      <alignment horizontal="left" indent="1"/>
    </xf>
    <xf numFmtId="0" fontId="0" fillId="17" borderId="10" xfId="0" applyFill="1" applyBorder="1" applyAlignment="1">
      <alignment horizontal="center"/>
    </xf>
    <xf numFmtId="0" fontId="0" fillId="17" borderId="11" xfId="0" applyFill="1" applyBorder="1" applyAlignment="1">
      <alignment horizontal="left" indent="1"/>
    </xf>
    <xf numFmtId="0" fontId="0" fillId="17" borderId="12" xfId="0" applyFill="1" applyBorder="1" applyAlignment="1">
      <alignment horizontal="left" indent="1"/>
    </xf>
    <xf numFmtId="0" fontId="0" fillId="2" borderId="0" xfId="0" applyAlignment="1">
      <alignment horizontal="left" vertical="center" indent="1"/>
    </xf>
    <xf numFmtId="0" fontId="0" fillId="2" borderId="0" xfId="0" applyAlignment="1">
      <alignment horizontal="right"/>
    </xf>
    <xf numFmtId="0" fontId="1" fillId="16" borderId="1" xfId="0" applyFont="1" applyFill="1" applyBorder="1" applyAlignment="1" applyProtection="1">
      <alignment horizontal="center" vertical="center"/>
    </xf>
    <xf numFmtId="0" fontId="0" fillId="16" borderId="13" xfId="0" applyFill="1" applyBorder="1" applyAlignment="1">
      <alignment horizontal="left" indent="1"/>
    </xf>
    <xf numFmtId="0" fontId="0" fillId="17" borderId="7" xfId="0" applyFill="1" applyBorder="1" applyAlignment="1">
      <alignment horizontal="right"/>
    </xf>
    <xf numFmtId="0" fontId="0" fillId="17" borderId="0" xfId="0" applyFill="1" applyBorder="1" applyAlignment="1">
      <alignment horizontal="right"/>
    </xf>
    <xf numFmtId="0" fontId="0" fillId="17" borderId="11" xfId="0" applyFill="1" applyBorder="1" applyAlignment="1">
      <alignment horizontal="right"/>
    </xf>
    <xf numFmtId="2" fontId="0" fillId="17" borderId="0" xfId="0" applyNumberFormat="1" applyFill="1" applyBorder="1" applyAlignment="1">
      <alignment horizontal="right"/>
    </xf>
    <xf numFmtId="2" fontId="0" fillId="17" borderId="11" xfId="0" applyNumberFormat="1" applyFill="1" applyBorder="1" applyAlignment="1">
      <alignment horizontal="right"/>
    </xf>
    <xf numFmtId="0" fontId="0" fillId="17" borderId="7" xfId="0" applyNumberFormat="1" applyFill="1" applyBorder="1" applyAlignment="1">
      <alignment horizontal="right"/>
    </xf>
    <xf numFmtId="0" fontId="0" fillId="17" borderId="0" xfId="0" applyNumberFormat="1" applyFill="1" applyBorder="1" applyAlignment="1">
      <alignment horizontal="right"/>
    </xf>
    <xf numFmtId="0" fontId="0" fillId="2" borderId="3" xfId="0" applyBorder="1" applyAlignment="1">
      <alignment horizontal="center" vertical="center"/>
    </xf>
    <xf numFmtId="0" fontId="0" fillId="2" borderId="13" xfId="0" applyBorder="1" applyAlignment="1">
      <alignment horizontal="center" vertical="center"/>
    </xf>
    <xf numFmtId="0" fontId="0" fillId="2" borderId="2" xfId="0" applyBorder="1" applyAlignment="1">
      <alignment horizontal="left" vertical="center" indent="1"/>
    </xf>
    <xf numFmtId="0" fontId="10" fillId="2" borderId="0" xfId="7" applyFont="1" applyFill="1" applyBorder="1" applyAlignment="1" applyProtection="1">
      <alignment horizontal="center" vertical="center"/>
    </xf>
    <xf numFmtId="0" fontId="7" fillId="2" borderId="0" xfId="7" applyFont="1" applyFill="1" applyBorder="1" applyAlignment="1" applyProtection="1">
      <alignment vertical="center"/>
    </xf>
    <xf numFmtId="0" fontId="1" fillId="2" borderId="27" xfId="0" applyFont="1" applyFill="1" applyBorder="1" applyAlignment="1" applyProtection="1">
      <alignment horizontal="left" vertical="center"/>
    </xf>
    <xf numFmtId="0" fontId="0" fillId="2" borderId="28" xfId="0" applyBorder="1" applyAlignment="1" applyProtection="1">
      <alignment horizontal="left" vertical="center" indent="1"/>
    </xf>
    <xf numFmtId="0" fontId="0" fillId="2" borderId="28" xfId="0" applyBorder="1" applyAlignment="1" applyProtection="1">
      <alignment horizontal="center" vertical="center"/>
    </xf>
    <xf numFmtId="49" fontId="0" fillId="2" borderId="28" xfId="0" applyNumberFormat="1" applyBorder="1" applyAlignment="1" applyProtection="1">
      <alignment horizontal="left" vertical="center" indent="1"/>
    </xf>
    <xf numFmtId="0" fontId="0" fillId="2" borderId="29" xfId="0" applyBorder="1" applyAlignment="1" applyProtection="1">
      <alignment vertical="center"/>
    </xf>
    <xf numFmtId="0" fontId="1" fillId="2" borderId="22" xfId="0" applyFont="1" applyFill="1" applyBorder="1" applyAlignment="1" applyProtection="1">
      <alignment horizontal="left" vertical="center"/>
    </xf>
    <xf numFmtId="0" fontId="0" fillId="2" borderId="24" xfId="0" applyBorder="1" applyAlignment="1" applyProtection="1">
      <alignment horizontal="left" vertical="center" indent="1"/>
    </xf>
    <xf numFmtId="0" fontId="0" fillId="2" borderId="24" xfId="0" applyBorder="1" applyAlignment="1" applyProtection="1">
      <alignment vertical="center"/>
    </xf>
    <xf numFmtId="0" fontId="0" fillId="2" borderId="24" xfId="0" applyBorder="1" applyAlignment="1" applyProtection="1">
      <alignment horizontal="center" vertical="center"/>
    </xf>
    <xf numFmtId="49" fontId="0" fillId="2" borderId="24" xfId="0" applyNumberFormat="1" applyBorder="1" applyAlignment="1" applyProtection="1">
      <alignment horizontal="left" vertical="center" indent="1"/>
    </xf>
    <xf numFmtId="0" fontId="0" fillId="2" borderId="23" xfId="0" applyBorder="1" applyAlignment="1" applyProtection="1">
      <alignment vertical="center"/>
    </xf>
    <xf numFmtId="0" fontId="1" fillId="2" borderId="27" xfId="0" applyFont="1" applyFill="1" applyBorder="1" applyAlignment="1" applyProtection="1">
      <alignment vertical="center"/>
    </xf>
    <xf numFmtId="0" fontId="1" fillId="2" borderId="28" xfId="0" applyFont="1" applyBorder="1" applyAlignment="1" applyProtection="1">
      <alignment horizontal="center" vertical="center"/>
    </xf>
    <xf numFmtId="3" fontId="1" fillId="2" borderId="28" xfId="0" applyNumberFormat="1" applyFont="1" applyBorder="1" applyAlignment="1" applyProtection="1">
      <alignment horizontal="right" vertical="center"/>
    </xf>
    <xf numFmtId="49" fontId="1" fillId="2" borderId="28" xfId="0" applyNumberFormat="1" applyFont="1" applyBorder="1" applyAlignment="1" applyProtection="1">
      <alignment horizontal="left" vertical="center" indent="1"/>
    </xf>
    <xf numFmtId="0" fontId="9" fillId="2" borderId="28" xfId="0" applyFont="1" applyBorder="1" applyAlignment="1" applyProtection="1">
      <alignment horizontal="center" vertical="center"/>
    </xf>
    <xf numFmtId="0" fontId="2" fillId="6" borderId="22" xfId="8" applyFont="1" applyFill="1" applyBorder="1" applyAlignment="1" applyProtection="1">
      <alignment horizontal="left" vertical="center" indent="1"/>
    </xf>
    <xf numFmtId="0" fontId="2" fillId="6" borderId="24" xfId="8" applyFill="1" applyBorder="1" applyAlignment="1" applyProtection="1">
      <alignment horizontal="left" vertical="center" indent="1"/>
    </xf>
    <xf numFmtId="0" fontId="2" fillId="2" borderId="24" xfId="8" applyFill="1" applyBorder="1" applyAlignment="1" applyProtection="1">
      <alignment horizontal="left" vertical="center"/>
    </xf>
    <xf numFmtId="0" fontId="2" fillId="2" borderId="24" xfId="8" applyFill="1" applyBorder="1" applyAlignment="1" applyProtection="1">
      <alignment horizontal="center" vertical="center"/>
    </xf>
    <xf numFmtId="0" fontId="2" fillId="2" borderId="24" xfId="8" applyFill="1" applyBorder="1" applyAlignment="1" applyProtection="1">
      <alignment vertical="center"/>
    </xf>
    <xf numFmtId="49" fontId="2" fillId="6" borderId="24" xfId="8" applyNumberFormat="1" applyFill="1" applyBorder="1" applyAlignment="1" applyProtection="1">
      <alignment horizontal="left" vertical="center" indent="1"/>
    </xf>
    <xf numFmtId="0" fontId="9" fillId="2" borderId="24" xfId="0" applyFont="1" applyBorder="1" applyAlignment="1" applyProtection="1">
      <alignment horizontal="center" vertical="center"/>
    </xf>
    <xf numFmtId="49" fontId="0" fillId="0" borderId="28" xfId="0" applyNumberFormat="1" applyFill="1" applyBorder="1" applyAlignment="1" applyProtection="1">
      <alignment horizontal="left" vertical="center" indent="1"/>
    </xf>
    <xf numFmtId="0" fontId="0" fillId="2" borderId="22" xfId="0" applyBorder="1" applyProtection="1"/>
    <xf numFmtId="0" fontId="4" fillId="2" borderId="24" xfId="7" applyFont="1" applyFill="1" applyBorder="1" applyAlignment="1" applyProtection="1"/>
    <xf numFmtId="0" fontId="0" fillId="2" borderId="24" xfId="0" applyBorder="1" applyAlignment="1" applyProtection="1">
      <alignment horizontal="center"/>
    </xf>
    <xf numFmtId="0" fontId="0" fillId="2" borderId="24" xfId="0" applyBorder="1" applyProtection="1"/>
    <xf numFmtId="0" fontId="0" fillId="2" borderId="24" xfId="0" applyBorder="1" applyAlignment="1" applyProtection="1">
      <alignment horizontal="left" indent="1"/>
    </xf>
    <xf numFmtId="0" fontId="0" fillId="2" borderId="23" xfId="0" applyBorder="1" applyProtection="1"/>
    <xf numFmtId="0" fontId="1" fillId="6" borderId="14" xfId="0" applyFont="1" applyFill="1" applyBorder="1" applyAlignment="1" applyProtection="1">
      <alignment horizontal="center" vertical="center"/>
    </xf>
    <xf numFmtId="0" fontId="0" fillId="6" borderId="18" xfId="0" applyFill="1" applyBorder="1" applyAlignment="1" applyProtection="1">
      <alignment horizontal="left" vertical="center" indent="2"/>
    </xf>
    <xf numFmtId="0" fontId="0" fillId="12" borderId="19" xfId="0" applyFont="1" applyFill="1" applyBorder="1" applyAlignment="1" applyProtection="1">
      <alignment horizontal="left" vertical="center" indent="1"/>
    </xf>
    <xf numFmtId="0" fontId="14" fillId="9" borderId="14" xfId="11" applyFill="1" applyBorder="1" applyAlignment="1" applyProtection="1">
      <alignment horizontal="left" vertical="center" indent="1"/>
      <protection locked="0"/>
    </xf>
    <xf numFmtId="0" fontId="1" fillId="2" borderId="0" xfId="0" applyFont="1" applyAlignment="1" applyProtection="1">
      <alignment vertical="center"/>
    </xf>
    <xf numFmtId="0" fontId="1" fillId="12" borderId="19" xfId="0" applyFont="1" applyFill="1" applyBorder="1" applyAlignment="1" applyProtection="1">
      <alignment horizontal="left" vertical="center" indent="1"/>
    </xf>
    <xf numFmtId="0" fontId="0" fillId="2" borderId="0" xfId="0" applyProtection="1"/>
    <xf numFmtId="3" fontId="0" fillId="6" borderId="14" xfId="0" applyNumberFormat="1" applyFont="1" applyFill="1" applyBorder="1" applyAlignment="1" applyProtection="1">
      <alignment horizontal="right" vertical="center" indent="1"/>
    </xf>
    <xf numFmtId="3" fontId="1" fillId="9" borderId="14" xfId="1" applyFont="1" applyFill="1" applyBorder="1" applyProtection="1">
      <alignment horizontal="right" vertical="center"/>
      <protection locked="0"/>
    </xf>
    <xf numFmtId="0" fontId="0" fillId="7" borderId="30" xfId="0" applyFont="1" applyFill="1" applyBorder="1" applyAlignment="1" applyProtection="1">
      <alignment horizontal="left" vertical="top" wrapText="1" indent="1"/>
      <protection locked="0"/>
    </xf>
    <xf numFmtId="0" fontId="1" fillId="14" borderId="31" xfId="6" applyFont="1" applyFill="1" applyBorder="1" applyAlignment="1" applyProtection="1">
      <alignment horizontal="left" vertical="top" wrapText="1" indent="1"/>
      <protection locked="0"/>
    </xf>
    <xf numFmtId="166" fontId="0" fillId="14" borderId="14" xfId="0" applyNumberFormat="1" applyFont="1" applyFill="1" applyBorder="1" applyAlignment="1" applyProtection="1">
      <alignment horizontal="center" vertical="center"/>
      <protection locked="0"/>
    </xf>
    <xf numFmtId="0" fontId="0" fillId="14" borderId="14" xfId="0" applyFont="1" applyFill="1" applyBorder="1" applyAlignment="1" applyProtection="1">
      <alignment horizontal="center" vertical="center"/>
      <protection locked="0"/>
    </xf>
    <xf numFmtId="0" fontId="3" fillId="2" borderId="0" xfId="0" applyFont="1" applyBorder="1" applyAlignment="1" applyProtection="1">
      <alignment horizontal="center" vertical="center" wrapText="1"/>
    </xf>
    <xf numFmtId="0" fontId="0" fillId="18" borderId="4" xfId="0" applyFill="1" applyBorder="1" applyAlignment="1">
      <alignment horizontal="center"/>
    </xf>
    <xf numFmtId="0" fontId="0" fillId="18" borderId="0" xfId="0" applyFill="1" applyBorder="1" applyAlignment="1">
      <alignment horizontal="left" indent="1"/>
    </xf>
    <xf numFmtId="0" fontId="0" fillId="18" borderId="0" xfId="0" applyNumberFormat="1" applyFill="1" applyBorder="1" applyAlignment="1">
      <alignment horizontal="right"/>
    </xf>
    <xf numFmtId="0" fontId="0" fillId="18" borderId="0" xfId="0" applyFill="1" applyBorder="1" applyAlignment="1">
      <alignment horizontal="right"/>
    </xf>
    <xf numFmtId="0" fontId="0" fillId="18" borderId="9" xfId="0" applyFill="1" applyBorder="1" applyAlignment="1">
      <alignment horizontal="left" indent="1"/>
    </xf>
    <xf numFmtId="0" fontId="0" fillId="12" borderId="18" xfId="0" applyFont="1" applyFill="1" applyBorder="1" applyAlignment="1" applyProtection="1">
      <alignment horizontal="left" vertical="center" indent="1"/>
    </xf>
    <xf numFmtId="0" fontId="0" fillId="6" borderId="22" xfId="0" applyFill="1" applyBorder="1" applyAlignment="1" applyProtection="1">
      <alignment horizontal="left" vertical="center" indent="1"/>
    </xf>
    <xf numFmtId="0" fontId="0" fillId="6" borderId="24" xfId="0" applyFill="1" applyBorder="1" applyAlignment="1" applyProtection="1">
      <alignment horizontal="left" vertical="center" indent="1"/>
    </xf>
    <xf numFmtId="0" fontId="0" fillId="6" borderId="23" xfId="0" applyFont="1" applyFill="1" applyBorder="1" applyAlignment="1" applyProtection="1">
      <alignment vertical="center"/>
    </xf>
    <xf numFmtId="0" fontId="0" fillId="12" borderId="19" xfId="0" applyFont="1" applyFill="1" applyBorder="1" applyAlignment="1" applyProtection="1">
      <alignment vertical="center"/>
    </xf>
    <xf numFmtId="0" fontId="1" fillId="12" borderId="29" xfId="0" applyFont="1" applyFill="1" applyBorder="1" applyAlignment="1" applyProtection="1">
      <alignment vertical="center"/>
    </xf>
    <xf numFmtId="0" fontId="0" fillId="16" borderId="4" xfId="0" applyFill="1" applyBorder="1" applyAlignment="1">
      <alignment horizontal="center"/>
    </xf>
    <xf numFmtId="0" fontId="0" fillId="16" borderId="0" xfId="0" applyFill="1" applyBorder="1" applyAlignment="1">
      <alignment horizontal="left" indent="1"/>
    </xf>
    <xf numFmtId="2" fontId="0" fillId="16" borderId="0" xfId="0" applyNumberFormat="1" applyFill="1" applyBorder="1" applyAlignment="1">
      <alignment horizontal="right"/>
    </xf>
    <xf numFmtId="0" fontId="0" fillId="16" borderId="0" xfId="0" applyFill="1" applyBorder="1" applyAlignment="1">
      <alignment horizontal="right"/>
    </xf>
    <xf numFmtId="0" fontId="0" fillId="16" borderId="9" xfId="0" applyFill="1" applyBorder="1" applyAlignment="1">
      <alignment horizontal="left" indent="1"/>
    </xf>
    <xf numFmtId="0" fontId="1" fillId="19" borderId="23" xfId="0" applyFont="1" applyFill="1" applyBorder="1" applyAlignment="1" applyProtection="1">
      <alignment horizontal="left" vertical="center"/>
    </xf>
    <xf numFmtId="0" fontId="1" fillId="19" borderId="26" xfId="0" applyFont="1" applyFill="1" applyBorder="1" applyAlignment="1" applyProtection="1">
      <alignment horizontal="left" vertical="center"/>
    </xf>
    <xf numFmtId="0" fontId="0" fillId="19" borderId="26" xfId="0" applyFill="1" applyBorder="1" applyAlignment="1" applyProtection="1">
      <alignment vertical="center"/>
    </xf>
    <xf numFmtId="0" fontId="1" fillId="19" borderId="26" xfId="0" applyFont="1" applyFill="1" applyBorder="1" applyAlignment="1" applyProtection="1">
      <alignment vertical="center"/>
    </xf>
    <xf numFmtId="0" fontId="1" fillId="19" borderId="29" xfId="0" applyFont="1" applyFill="1" applyBorder="1" applyAlignment="1" applyProtection="1">
      <alignment vertical="center"/>
    </xf>
    <xf numFmtId="0" fontId="15" fillId="2" borderId="0" xfId="0" applyFont="1" applyBorder="1" applyAlignment="1" applyProtection="1">
      <alignment vertical="center"/>
    </xf>
    <xf numFmtId="0" fontId="15" fillId="2" borderId="0" xfId="0" applyFont="1" applyAlignment="1" applyProtection="1">
      <alignment horizontal="left" vertical="center"/>
    </xf>
    <xf numFmtId="0" fontId="1" fillId="20" borderId="14" xfId="0" applyFont="1" applyFill="1" applyBorder="1" applyAlignment="1" applyProtection="1">
      <alignment horizontal="center" vertical="center"/>
    </xf>
    <xf numFmtId="3" fontId="0" fillId="20" borderId="18" xfId="0" applyNumberFormat="1" applyFont="1" applyFill="1" applyBorder="1" applyAlignment="1" applyProtection="1">
      <alignment horizontal="left" vertical="center" indent="1"/>
    </xf>
    <xf numFmtId="0" fontId="1" fillId="20" borderId="20" xfId="0" applyFont="1" applyFill="1" applyBorder="1" applyAlignment="1" applyProtection="1">
      <alignment horizontal="left" vertical="center"/>
    </xf>
    <xf numFmtId="0" fontId="0" fillId="2" borderId="25" xfId="0" applyFont="1" applyFill="1" applyBorder="1" applyAlignment="1" applyProtection="1">
      <alignment vertical="center"/>
    </xf>
    <xf numFmtId="0" fontId="0" fillId="20" borderId="9" xfId="0" applyFill="1" applyBorder="1" applyAlignment="1">
      <alignment horizontal="left" indent="1"/>
    </xf>
    <xf numFmtId="0" fontId="0" fillId="20" borderId="0" xfId="0" applyFont="1" applyFill="1" applyBorder="1" applyAlignment="1" applyProtection="1">
      <alignment vertical="center"/>
    </xf>
    <xf numFmtId="0" fontId="16" fillId="20" borderId="14" xfId="0" applyFont="1" applyFill="1" applyBorder="1" applyAlignment="1" applyProtection="1">
      <alignment horizontal="center" vertical="center"/>
    </xf>
    <xf numFmtId="0" fontId="0" fillId="6" borderId="18" xfId="0" applyFont="1" applyFill="1" applyBorder="1" applyAlignment="1" applyProtection="1">
      <alignment horizontal="left" vertical="center" indent="1"/>
    </xf>
    <xf numFmtId="0" fontId="0" fillId="6" borderId="18" xfId="0" applyFont="1" applyFill="1" applyBorder="1" applyAlignment="1" applyProtection="1">
      <alignment horizontal="left" vertical="center" indent="2"/>
    </xf>
    <xf numFmtId="0" fontId="0" fillId="6" borderId="19" xfId="0" applyFont="1" applyFill="1" applyBorder="1" applyAlignment="1" applyProtection="1">
      <alignment horizontal="left" vertical="center" indent="1"/>
    </xf>
    <xf numFmtId="0" fontId="0" fillId="8" borderId="14" xfId="0" applyFont="1" applyFill="1" applyBorder="1" applyAlignment="1" applyProtection="1">
      <alignment horizontal="center" vertical="center"/>
    </xf>
    <xf numFmtId="49" fontId="0" fillId="8" borderId="14" xfId="0" applyNumberFormat="1" applyFont="1" applyFill="1" applyBorder="1" applyAlignment="1" applyProtection="1">
      <alignment horizontal="left" vertical="center" indent="1"/>
    </xf>
    <xf numFmtId="49" fontId="0" fillId="0" borderId="0" xfId="0" applyNumberFormat="1" applyFont="1" applyFill="1" applyBorder="1" applyAlignment="1" applyProtection="1">
      <alignment horizontal="left" vertical="center" indent="1"/>
    </xf>
    <xf numFmtId="0" fontId="0" fillId="2" borderId="0" xfId="0" applyFont="1" applyBorder="1" applyAlignment="1" applyProtection="1">
      <alignment vertical="center"/>
    </xf>
    <xf numFmtId="0" fontId="0" fillId="2" borderId="0" xfId="0" applyFont="1" applyAlignment="1" applyProtection="1">
      <alignment horizontal="left" vertical="center"/>
    </xf>
    <xf numFmtId="0" fontId="0" fillId="2" borderId="26" xfId="0" applyFont="1" applyBorder="1" applyAlignment="1" applyProtection="1">
      <alignment vertical="center"/>
    </xf>
    <xf numFmtId="0" fontId="0" fillId="2" borderId="0" xfId="0" applyFont="1" applyAlignment="1" applyProtection="1">
      <alignment vertical="center"/>
    </xf>
    <xf numFmtId="0" fontId="0" fillId="2" borderId="0" xfId="0" applyFont="1" applyAlignment="1">
      <alignment vertical="center"/>
    </xf>
    <xf numFmtId="3" fontId="0" fillId="9" borderId="14" xfId="1" applyFont="1" applyFill="1" applyBorder="1" applyProtection="1">
      <alignment horizontal="right" vertical="center"/>
      <protection locked="0"/>
    </xf>
    <xf numFmtId="0" fontId="0" fillId="14" borderId="31" xfId="6" applyFont="1" applyFill="1" applyBorder="1" applyAlignment="1" applyProtection="1">
      <alignment horizontal="left" vertical="top" wrapText="1" indent="1"/>
      <protection locked="0"/>
    </xf>
    <xf numFmtId="0" fontId="0" fillId="17" borderId="9" xfId="0" applyFill="1" applyBorder="1" applyAlignment="1">
      <alignment horizontal="left" wrapText="1" indent="1"/>
    </xf>
    <xf numFmtId="0" fontId="15" fillId="2" borderId="0" xfId="0" applyFont="1" applyBorder="1" applyAlignment="1" applyProtection="1">
      <alignment horizontal="left" vertical="center"/>
    </xf>
    <xf numFmtId="0" fontId="15" fillId="2" borderId="26" xfId="0" applyFont="1" applyBorder="1" applyAlignment="1" applyProtection="1">
      <alignment horizontal="left" vertical="center"/>
    </xf>
    <xf numFmtId="0" fontId="15" fillId="2" borderId="0" xfId="0" applyFont="1" applyAlignment="1">
      <alignment horizontal="left" vertical="center"/>
    </xf>
    <xf numFmtId="0" fontId="17" fillId="6" borderId="19" xfId="0" applyFont="1" applyFill="1" applyBorder="1" applyAlignment="1" applyProtection="1">
      <alignment horizontal="left" vertical="center" indent="1"/>
    </xf>
    <xf numFmtId="0" fontId="17" fillId="6" borderId="20" xfId="0" applyFont="1" applyFill="1" applyBorder="1" applyAlignment="1" applyProtection="1">
      <alignment vertical="center"/>
    </xf>
    <xf numFmtId="0" fontId="0" fillId="0" borderId="18" xfId="0" applyFont="1" applyFill="1" applyBorder="1" applyAlignment="1" applyProtection="1">
      <alignment horizontal="left" vertical="center" indent="1"/>
    </xf>
    <xf numFmtId="49" fontId="0" fillId="0" borderId="17" xfId="0" applyNumberFormat="1" applyFont="1" applyFill="1" applyBorder="1" applyAlignment="1" applyProtection="1">
      <alignment horizontal="left" vertical="center" indent="1"/>
    </xf>
    <xf numFmtId="0" fontId="0" fillId="0" borderId="19" xfId="0" applyFont="1" applyFill="1" applyBorder="1" applyAlignment="1" applyProtection="1">
      <alignment horizontal="left" vertical="center" indent="1"/>
    </xf>
    <xf numFmtId="49" fontId="0" fillId="0" borderId="21" xfId="0" applyNumberFormat="1" applyFont="1" applyFill="1" applyBorder="1" applyAlignment="1" applyProtection="1">
      <alignment horizontal="left" vertical="center" indent="1"/>
    </xf>
    <xf numFmtId="0" fontId="0" fillId="2" borderId="0" xfId="0" applyBorder="1" applyAlignment="1" applyProtection="1">
      <alignment horizontal="center" vertical="center"/>
    </xf>
    <xf numFmtId="0" fontId="0" fillId="2" borderId="0" xfId="0" applyBorder="1" applyAlignment="1">
      <alignment horizontal="center" vertical="center"/>
    </xf>
    <xf numFmtId="0" fontId="0" fillId="2" borderId="0" xfId="0" applyFont="1" applyProtection="1"/>
    <xf numFmtId="0" fontId="1" fillId="6" borderId="0" xfId="0" applyFont="1" applyFill="1" applyProtection="1"/>
    <xf numFmtId="0" fontId="2" fillId="6" borderId="0" xfId="8" applyFill="1" applyBorder="1" applyProtection="1"/>
    <xf numFmtId="3" fontId="0" fillId="6" borderId="18" xfId="0" applyNumberFormat="1" applyFont="1" applyFill="1" applyBorder="1" applyAlignment="1" applyProtection="1">
      <alignment horizontal="left" vertical="center" indent="1"/>
    </xf>
    <xf numFmtId="0" fontId="0" fillId="6" borderId="0" xfId="0" applyFont="1" applyFill="1" applyBorder="1" applyAlignment="1" applyProtection="1">
      <alignment vertical="center"/>
    </xf>
    <xf numFmtId="0" fontId="1" fillId="6" borderId="0" xfId="0" applyFont="1" applyFill="1" applyBorder="1" applyProtection="1"/>
    <xf numFmtId="0" fontId="1" fillId="6" borderId="0" xfId="0" applyFont="1" applyFill="1" applyBorder="1" applyAlignment="1" applyProtection="1">
      <alignment horizontal="left"/>
    </xf>
    <xf numFmtId="0" fontId="0" fillId="6" borderId="0" xfId="0" applyFill="1" applyBorder="1" applyAlignment="1">
      <alignment horizontal="left" indent="1"/>
    </xf>
    <xf numFmtId="0" fontId="1" fillId="6" borderId="20" xfId="0" applyFont="1" applyFill="1" applyBorder="1" applyAlignment="1" applyProtection="1">
      <alignment horizontal="left" vertical="center"/>
    </xf>
    <xf numFmtId="0" fontId="0" fillId="6" borderId="0" xfId="0" applyFill="1" applyBorder="1" applyAlignment="1" applyProtection="1">
      <alignment horizontal="left" indent="1"/>
    </xf>
    <xf numFmtId="0" fontId="0" fillId="6" borderId="0" xfId="0" applyFill="1" applyBorder="1" applyProtection="1"/>
    <xf numFmtId="0" fontId="1" fillId="6" borderId="0" xfId="0" applyFont="1" applyFill="1" applyBorder="1" applyAlignment="1" applyProtection="1">
      <alignment vertical="center"/>
    </xf>
    <xf numFmtId="0" fontId="1" fillId="6" borderId="25" xfId="0" applyFont="1" applyFill="1" applyBorder="1" applyProtection="1"/>
    <xf numFmtId="0" fontId="2" fillId="6" borderId="26" xfId="8" applyFill="1" applyBorder="1" applyProtection="1"/>
    <xf numFmtId="0" fontId="1" fillId="6" borderId="26" xfId="0" applyFont="1" applyFill="1" applyBorder="1" applyProtection="1"/>
    <xf numFmtId="0" fontId="1" fillId="6" borderId="27" xfId="0" applyFont="1" applyFill="1" applyBorder="1" applyProtection="1"/>
    <xf numFmtId="0" fontId="1" fillId="6" borderId="28" xfId="0" applyFont="1" applyFill="1" applyBorder="1" applyProtection="1"/>
    <xf numFmtId="0" fontId="1" fillId="6" borderId="29" xfId="0" applyFont="1" applyFill="1" applyBorder="1" applyProtection="1"/>
    <xf numFmtId="0" fontId="0" fillId="10" borderId="14" xfId="0" applyFont="1" applyFill="1" applyBorder="1" applyAlignment="1" applyProtection="1">
      <alignment vertical="center"/>
    </xf>
    <xf numFmtId="0" fontId="5" fillId="6" borderId="14" xfId="2"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0" fillId="2" borderId="26" xfId="0" applyBorder="1" applyAlignment="1" applyProtection="1">
      <alignment horizontal="center" vertical="center"/>
    </xf>
    <xf numFmtId="0" fontId="0" fillId="2" borderId="26" xfId="0" applyBorder="1" applyAlignment="1" applyProtection="1">
      <alignment horizontal="center"/>
    </xf>
    <xf numFmtId="0" fontId="0" fillId="2" borderId="26" xfId="0" applyFont="1" applyFill="1" applyBorder="1" applyAlignment="1" applyProtection="1">
      <alignment horizontal="center" vertical="center"/>
    </xf>
    <xf numFmtId="0" fontId="0" fillId="2" borderId="26" xfId="0" applyFont="1" applyBorder="1" applyAlignment="1" applyProtection="1">
      <alignment horizontal="center"/>
    </xf>
    <xf numFmtId="49" fontId="0" fillId="0" borderId="32" xfId="0" applyNumberFormat="1" applyFill="1" applyBorder="1" applyAlignment="1" applyProtection="1">
      <alignment horizontal="left" vertical="center" indent="1"/>
    </xf>
    <xf numFmtId="49" fontId="3" fillId="13" borderId="0" xfId="0" applyNumberFormat="1" applyFont="1" applyFill="1" applyBorder="1" applyAlignment="1" applyProtection="1">
      <alignment horizontal="left" vertical="center" indent="1"/>
    </xf>
    <xf numFmtId="0" fontId="0" fillId="20" borderId="0" xfId="0" applyFill="1" applyBorder="1" applyAlignment="1" applyProtection="1">
      <alignment vertical="center"/>
    </xf>
    <xf numFmtId="0" fontId="0" fillId="0" borderId="0" xfId="0" applyFont="1" applyFill="1" applyBorder="1" applyAlignment="1" applyProtection="1">
      <alignment vertical="center"/>
    </xf>
    <xf numFmtId="3" fontId="0" fillId="9" borderId="14" xfId="1" applyFont="1" applyFill="1" applyBorder="1" applyAlignment="1" applyProtection="1">
      <alignment horizontal="left" vertical="center"/>
      <protection locked="0"/>
    </xf>
    <xf numFmtId="0" fontId="16" fillId="2" borderId="26" xfId="0" applyFont="1" applyBorder="1" applyAlignment="1" applyProtection="1">
      <alignment horizontal="center"/>
    </xf>
    <xf numFmtId="0" fontId="16" fillId="2" borderId="25" xfId="0" applyFont="1" applyFill="1" applyBorder="1" applyAlignment="1" applyProtection="1">
      <alignment horizontal="left" vertical="center"/>
    </xf>
    <xf numFmtId="0" fontId="16" fillId="6" borderId="19" xfId="0" applyFont="1" applyFill="1" applyBorder="1" applyAlignment="1" applyProtection="1">
      <alignment horizontal="left" vertical="center" indent="1"/>
    </xf>
    <xf numFmtId="0" fontId="16" fillId="6" borderId="20" xfId="0" applyFont="1" applyFill="1" applyBorder="1" applyAlignment="1" applyProtection="1">
      <alignment vertical="center"/>
    </xf>
    <xf numFmtId="0" fontId="18" fillId="6" borderId="14" xfId="2" applyFont="1" applyFill="1" applyBorder="1" applyAlignment="1" applyProtection="1">
      <alignment horizontal="center" vertical="center"/>
    </xf>
    <xf numFmtId="0" fontId="16" fillId="2" borderId="0" xfId="0" applyFont="1" applyBorder="1" applyAlignment="1" applyProtection="1">
      <alignment vertical="center"/>
    </xf>
    <xf numFmtId="0" fontId="18" fillId="7" borderId="14" xfId="0" applyFont="1" applyFill="1" applyBorder="1" applyAlignment="1" applyProtection="1">
      <alignment horizontal="center" vertical="center"/>
      <protection locked="0"/>
    </xf>
    <xf numFmtId="0" fontId="16" fillId="7" borderId="30" xfId="0" applyFont="1" applyFill="1" applyBorder="1" applyAlignment="1" applyProtection="1">
      <alignment horizontal="left" vertical="top" wrapText="1" indent="1"/>
      <protection locked="0"/>
    </xf>
    <xf numFmtId="0" fontId="16" fillId="2" borderId="26" xfId="0" applyFont="1" applyBorder="1" applyAlignment="1" applyProtection="1">
      <alignment vertical="center"/>
    </xf>
    <xf numFmtId="0" fontId="16" fillId="2" borderId="0" xfId="0" applyFont="1" applyAlignment="1" applyProtection="1">
      <alignment vertical="center"/>
    </xf>
    <xf numFmtId="0" fontId="16" fillId="2" borderId="0" xfId="0" applyFont="1" applyAlignment="1">
      <alignment vertical="center"/>
    </xf>
    <xf numFmtId="0" fontId="0" fillId="7" borderId="18" xfId="0" applyFont="1" applyFill="1" applyBorder="1" applyAlignment="1" applyProtection="1">
      <alignment horizontal="left" vertical="top" wrapText="1" indent="1"/>
      <protection locked="0"/>
    </xf>
    <xf numFmtId="0" fontId="1" fillId="14" borderId="20" xfId="6" applyFont="1" applyFill="1" applyBorder="1" applyAlignment="1" applyProtection="1">
      <alignment horizontal="left" vertical="top" wrapText="1" indent="1"/>
      <protection locked="0"/>
    </xf>
    <xf numFmtId="0" fontId="1" fillId="14" borderId="0" xfId="6" applyFont="1" applyFill="1" applyBorder="1" applyAlignment="1" applyProtection="1">
      <alignment horizontal="left" vertical="top" wrapText="1" indent="1"/>
      <protection locked="0"/>
    </xf>
    <xf numFmtId="0" fontId="1" fillId="19" borderId="22" xfId="18" applyNumberFormat="1" applyFont="1" applyFill="1" applyBorder="1" applyAlignment="1" applyProtection="1">
      <alignment horizontal="right" vertical="center"/>
    </xf>
    <xf numFmtId="0" fontId="1" fillId="19" borderId="25" xfId="18" applyNumberFormat="1" applyFont="1" applyFill="1" applyBorder="1" applyAlignment="1" applyProtection="1">
      <alignment horizontal="right" vertical="center"/>
    </xf>
    <xf numFmtId="0" fontId="1" fillId="19" borderId="27" xfId="18" applyNumberFormat="1" applyFont="1" applyFill="1" applyBorder="1" applyAlignment="1" applyProtection="1">
      <alignment horizontal="right" vertical="center"/>
    </xf>
    <xf numFmtId="3" fontId="0" fillId="9" borderId="14" xfId="5" applyNumberFormat="1" applyFont="1" applyFill="1" applyBorder="1" applyAlignment="1" applyProtection="1">
      <alignment horizontal="right" vertical="center"/>
      <protection locked="0"/>
    </xf>
    <xf numFmtId="0" fontId="4" fillId="2" borderId="0" xfId="7" applyFont="1" applyFill="1" applyBorder="1" applyAlignment="1" applyProtection="1">
      <alignment horizontal="center" vertical="center"/>
    </xf>
    <xf numFmtId="0" fontId="0" fillId="12" borderId="14" xfId="0" applyFont="1" applyFill="1" applyBorder="1" applyAlignment="1" applyProtection="1">
      <alignment horizontal="left" vertical="center" wrapText="1" indent="1"/>
    </xf>
    <xf numFmtId="0" fontId="0" fillId="12" borderId="18" xfId="0" applyFont="1" applyFill="1" applyBorder="1" applyAlignment="1" applyProtection="1">
      <alignment horizontal="left" vertical="center" wrapText="1" indent="1"/>
    </xf>
    <xf numFmtId="0" fontId="0" fillId="12" borderId="19" xfId="0" applyFont="1" applyFill="1" applyBorder="1" applyAlignment="1" applyProtection="1">
      <alignment horizontal="left" vertical="center" wrapText="1" indent="1"/>
    </xf>
    <xf numFmtId="0" fontId="0" fillId="12" borderId="20" xfId="0" applyFont="1" applyFill="1" applyBorder="1" applyAlignment="1" applyProtection="1">
      <alignment horizontal="left" vertical="center" wrapText="1" indent="1"/>
    </xf>
    <xf numFmtId="168" fontId="0" fillId="20" borderId="18" xfId="0" applyNumberFormat="1" applyFont="1" applyFill="1" applyBorder="1" applyAlignment="1" applyProtection="1">
      <alignment horizontal="left" vertical="center" indent="1"/>
    </xf>
    <xf numFmtId="168" fontId="0" fillId="20" borderId="20" xfId="0" applyNumberFormat="1" applyFont="1" applyFill="1" applyBorder="1" applyAlignment="1" applyProtection="1">
      <alignment horizontal="left" vertical="center" indent="1"/>
    </xf>
    <xf numFmtId="0" fontId="3" fillId="2" borderId="14" xfId="0" applyFont="1" applyBorder="1" applyAlignment="1" applyProtection="1">
      <alignment horizontal="center" vertical="center" wrapText="1"/>
    </xf>
  </cellXfs>
  <cellStyles count="19">
    <cellStyle name="Amounts" xfId="1"/>
    <cellStyle name="Bad" xfId="2" builtinId="27"/>
    <cellStyle name="Calculated" xfId="3"/>
    <cellStyle name="Category" xfId="4"/>
    <cellStyle name="Comma" xfId="5" builtinId="3"/>
    <cellStyle name="Comments" xfId="6"/>
    <cellStyle name="Heading 1" xfId="7"/>
    <cellStyle name="Heading 2" xfId="8"/>
    <cellStyle name="Heading 3" xfId="9"/>
    <cellStyle name="Heading 4" xfId="10"/>
    <cellStyle name="Hyperlink" xfId="11" builtinId="8"/>
    <cellStyle name="Normal" xfId="0" builtinId="0"/>
    <cellStyle name="Percent" xfId="12" builtinId="5"/>
    <cellStyle name="Remark" xfId="13"/>
    <cellStyle name="Total2" xfId="14"/>
    <cellStyle name="悪い 2" xfId="15"/>
    <cellStyle name="悪い 3" xfId="16"/>
    <cellStyle name="標準 2" xfId="17"/>
    <cellStyle name="標準 3" xfId="18"/>
  </cellStyles>
  <dxfs count="116">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color theme="9" tint="-0.24994659260841701"/>
      </font>
      <fill>
        <patternFill>
          <bgColor theme="9"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9" tint="-0.24994659260841701"/>
      </font>
      <fill>
        <patternFill>
          <bgColor theme="9"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b val="0"/>
        <i val="0"/>
      </font>
      <border>
        <left style="thin">
          <color theme="1" tint="0.14996795556505021"/>
        </left>
        <right style="thin">
          <color theme="1" tint="0.14996795556505021"/>
        </right>
        <top style="thin">
          <color theme="1" tint="0.14996795556505021"/>
        </top>
        <bottom style="thin">
          <color theme="1" tint="0.14996795556505021"/>
        </bottom>
      </border>
    </dxf>
    <dxf>
      <font>
        <color theme="9" tint="-0.24994659260841701"/>
      </font>
      <fill>
        <patternFill>
          <bgColor theme="9"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FFEC7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2"/>
  <sheetViews>
    <sheetView tabSelected="1" zoomScale="70" zoomScaleNormal="70" workbookViewId="0"/>
  </sheetViews>
  <sheetFormatPr defaultColWidth="11.42578125" defaultRowHeight="12.75"/>
  <cols>
    <col min="1" max="1" width="5.42578125" style="284" customWidth="1"/>
    <col min="2" max="2" width="5.7109375" style="11" customWidth="1"/>
    <col min="3" max="3" width="50.7109375" style="12" customWidth="1"/>
    <col min="4" max="4" width="20.7109375" style="12" customWidth="1"/>
    <col min="5" max="5" width="32.7109375" style="12" customWidth="1"/>
    <col min="6" max="6" width="5.7109375" style="12" customWidth="1"/>
    <col min="7" max="7" width="28.5703125" style="12" customWidth="1"/>
    <col min="8" max="8" width="10.7109375" style="78" customWidth="1"/>
    <col min="9" max="9" width="28.5703125" style="12" customWidth="1"/>
    <col min="10" max="10" width="4.7109375" style="14" customWidth="1"/>
    <col min="11" max="11" width="13" style="13" customWidth="1"/>
    <col min="12" max="12" width="47.28515625" style="12" customWidth="1"/>
    <col min="13" max="13" width="4.7109375" style="14" customWidth="1"/>
    <col min="14" max="14" width="28.5703125" style="12" customWidth="1"/>
    <col min="15" max="15" width="5.7109375" style="13" customWidth="1"/>
    <col min="16" max="16384" width="11.42578125" style="14"/>
  </cols>
  <sheetData>
    <row r="1" spans="1:17" ht="15" customHeight="1">
      <c r="A1" s="283"/>
      <c r="B1" s="220"/>
      <c r="C1" s="9"/>
      <c r="D1" s="9"/>
      <c r="E1" s="9"/>
      <c r="F1" s="9"/>
      <c r="G1" s="9"/>
      <c r="H1" s="153"/>
      <c r="I1" s="9"/>
      <c r="J1" s="20"/>
      <c r="K1" s="8"/>
      <c r="L1" s="9"/>
      <c r="M1" s="20"/>
      <c r="N1" s="9"/>
      <c r="O1" s="8"/>
      <c r="P1" s="20"/>
    </row>
    <row r="2" spans="1:17" ht="37.5" customHeight="1">
      <c r="A2" s="283"/>
      <c r="B2" s="9"/>
      <c r="C2" s="333" t="s">
        <v>679</v>
      </c>
      <c r="D2" s="333"/>
      <c r="E2" s="333"/>
      <c r="F2" s="9"/>
      <c r="G2" s="184" t="s">
        <v>720</v>
      </c>
      <c r="H2" s="153"/>
      <c r="I2" s="185"/>
      <c r="J2" s="20"/>
      <c r="K2" s="8"/>
      <c r="L2" s="185"/>
      <c r="M2" s="20"/>
      <c r="N2" s="185"/>
      <c r="O2" s="8"/>
      <c r="P2" s="8"/>
    </row>
    <row r="3" spans="1:17" ht="20.100000000000001" customHeight="1">
      <c r="A3" s="305"/>
      <c r="B3" s="58" t="s">
        <v>58</v>
      </c>
      <c r="C3" s="59"/>
      <c r="D3" s="59"/>
      <c r="E3" s="59"/>
      <c r="F3" s="59"/>
      <c r="G3" s="59"/>
      <c r="H3" s="76"/>
      <c r="I3" s="59"/>
      <c r="J3" s="59"/>
      <c r="K3" s="59"/>
      <c r="L3" s="59"/>
      <c r="M3" s="59"/>
      <c r="N3" s="59"/>
      <c r="O3" s="60"/>
      <c r="P3" s="8"/>
      <c r="Q3" s="20"/>
    </row>
    <row r="4" spans="1:17" ht="20.100000000000001" customHeight="1">
      <c r="A4" s="306"/>
      <c r="B4" s="79"/>
      <c r="C4" s="31"/>
      <c r="D4" s="31"/>
      <c r="E4" s="8"/>
      <c r="F4" s="8"/>
      <c r="G4" s="8"/>
      <c r="H4" s="29"/>
      <c r="I4" s="8"/>
      <c r="J4" s="8"/>
      <c r="K4" s="8"/>
      <c r="L4" s="8"/>
      <c r="M4" s="8"/>
      <c r="N4" s="8"/>
      <c r="O4" s="80"/>
      <c r="P4" s="8"/>
      <c r="Q4" s="20"/>
    </row>
    <row r="5" spans="1:17" ht="15" customHeight="1">
      <c r="A5" s="306"/>
      <c r="B5" s="79"/>
      <c r="C5" s="50" t="s">
        <v>304</v>
      </c>
      <c r="D5" s="51"/>
      <c r="E5" s="52"/>
      <c r="F5" s="49" t="s">
        <v>217</v>
      </c>
      <c r="G5" s="35" t="s">
        <v>150</v>
      </c>
      <c r="H5" s="30"/>
      <c r="I5" s="35" t="s">
        <v>50</v>
      </c>
      <c r="J5" s="8"/>
      <c r="K5" s="8"/>
      <c r="L5" s="8"/>
      <c r="M5" s="8"/>
      <c r="N5" s="8"/>
      <c r="O5" s="80"/>
      <c r="P5" s="8"/>
      <c r="Q5" s="20"/>
    </row>
    <row r="6" spans="1:17" ht="15" customHeight="1">
      <c r="A6" s="306"/>
      <c r="B6" s="79"/>
      <c r="C6" s="95" t="s">
        <v>540</v>
      </c>
      <c r="D6" s="96"/>
      <c r="E6" s="97"/>
      <c r="F6" s="40"/>
      <c r="G6" s="39"/>
      <c r="H6" s="30"/>
      <c r="I6" s="46"/>
      <c r="J6" s="8"/>
      <c r="K6" s="8"/>
      <c r="L6" s="8"/>
      <c r="M6" s="8"/>
      <c r="N6" s="8"/>
      <c r="O6" s="80"/>
      <c r="P6" s="8"/>
      <c r="Q6" s="20"/>
    </row>
    <row r="7" spans="1:17" ht="15" customHeight="1">
      <c r="A7" s="306"/>
      <c r="B7" s="79"/>
      <c r="C7" s="98" t="s">
        <v>83</v>
      </c>
      <c r="D7" s="99"/>
      <c r="E7" s="97"/>
      <c r="F7" s="216">
        <v>1001</v>
      </c>
      <c r="G7" s="62"/>
      <c r="H7" s="30" t="s">
        <v>81</v>
      </c>
      <c r="I7" s="304" t="str">
        <f>IF(OR(G7="&lt;select&gt;",ISBLANK(G7)),"Please select a code"," ")</f>
        <v>Please select a code</v>
      </c>
      <c r="J7" s="8"/>
      <c r="K7" s="8"/>
      <c r="L7" s="8"/>
      <c r="M7" s="8"/>
      <c r="N7" s="8"/>
      <c r="O7" s="80"/>
      <c r="P7" s="8"/>
      <c r="Q7" s="20"/>
    </row>
    <row r="8" spans="1:17" ht="15" customHeight="1">
      <c r="A8" s="306"/>
      <c r="B8" s="79"/>
      <c r="C8" s="98" t="s">
        <v>215</v>
      </c>
      <c r="D8" s="99"/>
      <c r="E8" s="97"/>
      <c r="F8" s="216">
        <v>1002</v>
      </c>
      <c r="G8" s="63"/>
      <c r="H8" s="30" t="s">
        <v>82</v>
      </c>
      <c r="I8" s="304" t="str">
        <f>IF(ISNUMBER(G8),"No numbers please",IF(ISTEXT(G8)," ","Please enter a name"))</f>
        <v>Please enter a name</v>
      </c>
      <c r="J8" s="8"/>
      <c r="K8" s="8"/>
      <c r="L8" s="8"/>
      <c r="M8" s="8"/>
      <c r="N8" s="35" t="s">
        <v>221</v>
      </c>
      <c r="O8" s="80"/>
      <c r="P8" s="8"/>
      <c r="Q8" s="8"/>
    </row>
    <row r="9" spans="1:17" ht="15" customHeight="1">
      <c r="A9" s="306"/>
      <c r="B9" s="79"/>
      <c r="C9" s="98" t="s">
        <v>355</v>
      </c>
      <c r="D9" s="99"/>
      <c r="E9" s="97"/>
      <c r="F9" s="216">
        <v>1003</v>
      </c>
      <c r="G9" s="227"/>
      <c r="H9" s="30" t="s">
        <v>84</v>
      </c>
      <c r="I9" s="304" t="str">
        <f>IF(OR(G9="&lt;select&gt;",ISBLANK(G9)),"Please select a date"," ")</f>
        <v>Please select a date</v>
      </c>
      <c r="J9" s="8"/>
      <c r="K9" s="8"/>
      <c r="L9" s="8"/>
      <c r="M9" s="8"/>
      <c r="N9" s="226"/>
      <c r="O9" s="80"/>
      <c r="P9" s="8"/>
      <c r="Q9" s="8"/>
    </row>
    <row r="10" spans="1:17" ht="15" customHeight="1">
      <c r="A10" s="306"/>
      <c r="B10" s="79"/>
      <c r="C10" s="98" t="s">
        <v>356</v>
      </c>
      <c r="D10" s="99"/>
      <c r="E10" s="97"/>
      <c r="F10" s="216">
        <v>1004</v>
      </c>
      <c r="G10" s="228"/>
      <c r="H10" s="30" t="s">
        <v>352</v>
      </c>
      <c r="I10" s="304" t="str">
        <f>IF(OR(G10="&lt;select&gt;",ISBLANK(G10)),"Please select a value"," ")</f>
        <v>Please select a value</v>
      </c>
      <c r="J10" s="8"/>
      <c r="K10" s="8"/>
      <c r="L10" s="8"/>
      <c r="M10" s="8"/>
      <c r="N10" s="226"/>
      <c r="O10" s="80"/>
      <c r="P10" s="8"/>
      <c r="Q10" s="20"/>
    </row>
    <row r="11" spans="1:17" ht="15" customHeight="1">
      <c r="A11" s="306"/>
      <c r="B11" s="79"/>
      <c r="C11" s="100" t="s">
        <v>357</v>
      </c>
      <c r="D11" s="101"/>
      <c r="E11" s="103"/>
      <c r="F11" s="216">
        <v>1005</v>
      </c>
      <c r="G11" s="303" t="str">
        <f>IF(OR(G10="&lt;select&gt;",ISBLANK(G10)),"",VLOOKUP(G10,Parameters!$E$50:$F$68,2,FALSE))</f>
        <v/>
      </c>
      <c r="H11" s="30" t="s">
        <v>353</v>
      </c>
      <c r="I11" s="47"/>
      <c r="J11" s="8"/>
      <c r="K11" s="8"/>
      <c r="L11" s="8"/>
      <c r="M11" s="8"/>
      <c r="N11" s="8"/>
      <c r="O11" s="80"/>
      <c r="P11" s="8"/>
      <c r="Q11" s="8"/>
    </row>
    <row r="12" spans="1:17" ht="15" customHeight="1">
      <c r="A12" s="306"/>
      <c r="B12" s="79"/>
      <c r="C12" s="100" t="s">
        <v>358</v>
      </c>
      <c r="D12" s="101"/>
      <c r="E12" s="102"/>
      <c r="F12" s="216">
        <v>1006</v>
      </c>
      <c r="G12" s="64"/>
      <c r="H12" s="30" t="s">
        <v>354</v>
      </c>
      <c r="I12" s="304" t="str">
        <f>IF(ISTEXT(G12),"No text please",IF(ISNUMBER(G12)," ", "Please enter a date"))</f>
        <v>Please enter a date</v>
      </c>
      <c r="J12" s="8"/>
      <c r="K12" s="8"/>
      <c r="L12" s="8"/>
      <c r="M12" s="8"/>
      <c r="N12" s="8"/>
      <c r="O12" s="80"/>
      <c r="P12" s="8"/>
      <c r="Q12" s="8"/>
    </row>
    <row r="13" spans="1:17" ht="15" customHeight="1">
      <c r="A13" s="306"/>
      <c r="B13" s="79"/>
      <c r="C13" s="95" t="s">
        <v>176</v>
      </c>
      <c r="D13" s="96"/>
      <c r="E13" s="97"/>
      <c r="F13" s="40"/>
      <c r="G13" s="39"/>
      <c r="H13" s="30"/>
      <c r="I13" s="47"/>
      <c r="J13" s="8"/>
      <c r="K13" s="8"/>
      <c r="L13" s="8"/>
      <c r="M13" s="8"/>
      <c r="N13" s="8"/>
      <c r="O13" s="80"/>
      <c r="P13" s="8"/>
      <c r="Q13" s="20"/>
    </row>
    <row r="14" spans="1:17" ht="15" customHeight="1">
      <c r="A14" s="306"/>
      <c r="B14" s="79"/>
      <c r="C14" s="98" t="s">
        <v>347</v>
      </c>
      <c r="D14" s="99"/>
      <c r="E14" s="97"/>
      <c r="F14" s="216">
        <v>1007</v>
      </c>
      <c r="G14" s="41"/>
      <c r="H14" s="30" t="s">
        <v>85</v>
      </c>
      <c r="I14" s="304" t="str">
        <f>IF(OR(G14="&lt;select&gt;",ISBLANK(G14)),"Please select a value"," ")</f>
        <v>Please select a value</v>
      </c>
      <c r="J14" s="8"/>
      <c r="K14" s="8"/>
      <c r="L14" s="8"/>
      <c r="M14" s="8"/>
      <c r="N14" s="8"/>
      <c r="O14" s="80"/>
      <c r="P14" s="8"/>
      <c r="Q14" s="20"/>
    </row>
    <row r="15" spans="1:17" ht="15" customHeight="1">
      <c r="A15" s="306"/>
      <c r="B15" s="79"/>
      <c r="C15" s="100" t="s">
        <v>348</v>
      </c>
      <c r="D15" s="101"/>
      <c r="E15" s="102"/>
      <c r="F15" s="216">
        <v>1008</v>
      </c>
      <c r="G15" s="42"/>
      <c r="H15" s="30" t="s">
        <v>86</v>
      </c>
      <c r="I15" s="304" t="str">
        <f>IF(OR(G15="&lt;select&gt;",ISBLANK(G15)),"Please select a value"," ")</f>
        <v>Please select a value</v>
      </c>
      <c r="J15" s="8"/>
      <c r="K15" s="8"/>
      <c r="L15" s="35" t="s">
        <v>219</v>
      </c>
      <c r="M15" s="8"/>
      <c r="N15" s="35" t="s">
        <v>221</v>
      </c>
      <c r="O15" s="80"/>
      <c r="P15" s="8"/>
      <c r="Q15" s="20"/>
    </row>
    <row r="16" spans="1:17" ht="15" customHeight="1">
      <c r="A16" s="306"/>
      <c r="B16" s="79"/>
      <c r="C16" s="100" t="s">
        <v>349</v>
      </c>
      <c r="D16" s="101"/>
      <c r="E16" s="102"/>
      <c r="F16" s="216">
        <v>1009</v>
      </c>
      <c r="G16" s="152"/>
      <c r="H16" s="30" t="s">
        <v>87</v>
      </c>
      <c r="I16" s="304" t="str">
        <f>IF(ISTEXT(G16),"No text please",IF(ISNUMBER(G16)," ", "Please enter a date"))</f>
        <v>Please enter a date</v>
      </c>
      <c r="J16" s="8"/>
      <c r="K16" s="8"/>
      <c r="L16" s="225"/>
      <c r="M16" s="8"/>
      <c r="N16" s="226"/>
      <c r="O16" s="80"/>
      <c r="P16" s="8"/>
      <c r="Q16" s="20"/>
    </row>
    <row r="17" spans="1:17" ht="15" customHeight="1">
      <c r="A17" s="306"/>
      <c r="B17" s="79"/>
      <c r="C17" s="100" t="s">
        <v>350</v>
      </c>
      <c r="D17" s="101"/>
      <c r="E17" s="102"/>
      <c r="F17" s="216">
        <v>1010</v>
      </c>
      <c r="G17" s="42"/>
      <c r="H17" s="30" t="s">
        <v>88</v>
      </c>
      <c r="I17" s="304" t="str">
        <f>IF(ISNUMBER(G17),"No numbers please",IF(ISTEXT(G17)," ","Please enter a value"))</f>
        <v>Please enter a value</v>
      </c>
      <c r="J17" s="8"/>
      <c r="K17" s="8"/>
      <c r="L17" s="225"/>
      <c r="M17" s="8"/>
      <c r="N17" s="226"/>
      <c r="O17" s="80"/>
      <c r="P17" s="8"/>
      <c r="Q17" s="20"/>
    </row>
    <row r="18" spans="1:17" ht="15" customHeight="1">
      <c r="A18" s="306"/>
      <c r="B18" s="79"/>
      <c r="C18" s="100" t="s">
        <v>351</v>
      </c>
      <c r="D18" s="101"/>
      <c r="E18" s="102"/>
      <c r="F18" s="216">
        <v>1011</v>
      </c>
      <c r="G18" s="219"/>
      <c r="H18" s="30" t="s">
        <v>89</v>
      </c>
      <c r="I18" s="304" t="str">
        <f>IF(ISNUMBER(G18),"No numbers please",IF(ISTEXT(G18)," ","Please enter a value"))</f>
        <v>Please enter a value</v>
      </c>
      <c r="J18" s="8"/>
      <c r="K18" s="8"/>
      <c r="L18" s="225"/>
      <c r="M18" s="8"/>
      <c r="N18" s="226"/>
      <c r="O18" s="80"/>
      <c r="P18" s="8"/>
      <c r="Q18" s="20"/>
    </row>
    <row r="19" spans="1:17" ht="20.100000000000001" customHeight="1">
      <c r="A19" s="306"/>
      <c r="B19" s="186"/>
      <c r="C19" s="187"/>
      <c r="D19" s="187"/>
      <c r="E19" s="111"/>
      <c r="F19" s="188"/>
      <c r="G19" s="111"/>
      <c r="H19" s="189"/>
      <c r="I19" s="111"/>
      <c r="J19" s="111"/>
      <c r="K19" s="111"/>
      <c r="L19" s="111"/>
      <c r="M19" s="111"/>
      <c r="N19" s="111"/>
      <c r="O19" s="190"/>
      <c r="P19" s="8"/>
      <c r="Q19" s="20"/>
    </row>
    <row r="20" spans="1:17" ht="20.100000000000001" customHeight="1">
      <c r="A20" s="306"/>
      <c r="B20" s="58" t="s">
        <v>63</v>
      </c>
      <c r="C20" s="59"/>
      <c r="D20" s="59"/>
      <c r="E20" s="59"/>
      <c r="F20" s="59"/>
      <c r="G20" s="59"/>
      <c r="H20" s="76"/>
      <c r="I20" s="59"/>
      <c r="J20" s="59"/>
      <c r="K20" s="59"/>
      <c r="L20" s="59"/>
      <c r="M20" s="59"/>
      <c r="N20" s="59"/>
      <c r="O20" s="60"/>
      <c r="P20" s="8"/>
      <c r="Q20" s="20"/>
    </row>
    <row r="21" spans="1:17" ht="20.100000000000001" customHeight="1">
      <c r="A21" s="306"/>
      <c r="B21" s="191"/>
      <c r="C21" s="192"/>
      <c r="D21" s="192"/>
      <c r="E21" s="193"/>
      <c r="F21" s="194"/>
      <c r="G21" s="193"/>
      <c r="H21" s="195"/>
      <c r="I21" s="193"/>
      <c r="J21" s="193"/>
      <c r="K21" s="193"/>
      <c r="L21" s="193"/>
      <c r="M21" s="193"/>
      <c r="N21" s="193"/>
      <c r="O21" s="196"/>
      <c r="P21" s="8"/>
      <c r="Q21" s="20"/>
    </row>
    <row r="22" spans="1:17" ht="29.45" customHeight="1">
      <c r="A22" s="306"/>
      <c r="B22" s="79"/>
      <c r="C22" s="50" t="s">
        <v>305</v>
      </c>
      <c r="D22" s="51"/>
      <c r="E22" s="52"/>
      <c r="F22" s="49" t="s">
        <v>217</v>
      </c>
      <c r="G22" s="229" t="str">
        <f>IF(OR($G$10="&lt;select&gt;",ISBLANK($G$10)),"Amount","Amount in "&amp;VLOOKUP($G$14,Parameters!$E$70:$F$73,2,FALSE)&amp;$G$10)</f>
        <v>Amount</v>
      </c>
      <c r="H22" s="30"/>
      <c r="I22" s="35" t="s">
        <v>50</v>
      </c>
      <c r="J22" s="8"/>
      <c r="K22" s="35" t="s">
        <v>193</v>
      </c>
      <c r="L22" s="35" t="str">
        <f>L15</f>
        <v>Comments</v>
      </c>
      <c r="M22" s="8"/>
      <c r="N22" s="35" t="str">
        <f>N15</f>
        <v>Supervisor Comments</v>
      </c>
      <c r="O22" s="80"/>
      <c r="P22" s="8"/>
      <c r="Q22" s="20"/>
    </row>
    <row r="23" spans="1:17" ht="15" customHeight="1">
      <c r="A23" s="307"/>
      <c r="B23" s="83"/>
      <c r="C23" s="53" t="s">
        <v>397</v>
      </c>
      <c r="D23" s="54"/>
      <c r="E23" s="55"/>
      <c r="F23" s="40"/>
      <c r="G23" s="39"/>
      <c r="H23" s="30"/>
      <c r="I23" s="39"/>
      <c r="J23" s="8"/>
      <c r="K23" s="39"/>
      <c r="L23" s="39"/>
      <c r="M23" s="8"/>
      <c r="N23" s="39"/>
      <c r="O23" s="80"/>
      <c r="P23" s="8"/>
      <c r="Q23" s="20"/>
    </row>
    <row r="24" spans="1:17" ht="15" customHeight="1">
      <c r="A24" s="307"/>
      <c r="B24" s="81"/>
      <c r="C24" s="217" t="s">
        <v>400</v>
      </c>
      <c r="D24" s="54"/>
      <c r="E24" s="55"/>
      <c r="F24" s="48">
        <v>1012</v>
      </c>
      <c r="G24" s="332"/>
      <c r="H24" s="30" t="s">
        <v>411</v>
      </c>
      <c r="I24" s="304" t="str">
        <f>IF(ISTEXT(G24),"No text please",IF(G24&lt;0,"No negatives please",IF(ISBLANK(G24),"Please enter a value",IF(AND(G24=0,ISERROR(FIND("zero",K24))),"Please confirm zero",IF(AND(G24&lt;&gt;0,K24="Confirmed zero"),"Value not zero"," ")))))</f>
        <v>Please enter a value</v>
      </c>
      <c r="J24" s="8"/>
      <c r="K24" s="38"/>
      <c r="L24" s="225"/>
      <c r="M24" s="8"/>
      <c r="N24" s="226"/>
      <c r="O24" s="80"/>
      <c r="P24" s="8"/>
      <c r="Q24" s="20"/>
    </row>
    <row r="25" spans="1:17" ht="15" customHeight="1">
      <c r="A25" s="307"/>
      <c r="B25" s="81"/>
      <c r="C25" s="217" t="s">
        <v>401</v>
      </c>
      <c r="D25" s="54"/>
      <c r="E25" s="55"/>
      <c r="F25" s="44">
        <v>1201</v>
      </c>
      <c r="G25" s="43"/>
      <c r="H25" s="30" t="s">
        <v>410</v>
      </c>
      <c r="I25" s="304" t="str">
        <f>IF(ISTEXT(G25),"No text please",IF(G25&lt;0,"No negatives please",IF(ISBLANK(G25),"Please enter a value",IF(AND(G25=0,ISERROR(FIND("zero",K25))),"Please confirm zero",IF(AND(G25&lt;&gt;0,K25="Confirmed zero"),"Value not zero"," ")))))</f>
        <v>Please enter a value</v>
      </c>
      <c r="J25" s="8"/>
      <c r="K25" s="38"/>
      <c r="L25" s="225"/>
      <c r="M25" s="8"/>
      <c r="N25" s="226"/>
      <c r="O25" s="80"/>
      <c r="P25" s="20"/>
      <c r="Q25" s="20"/>
    </row>
    <row r="26" spans="1:17" ht="15" customHeight="1">
      <c r="A26" s="307"/>
      <c r="B26" s="81"/>
      <c r="C26" s="217" t="s">
        <v>402</v>
      </c>
      <c r="D26" s="54"/>
      <c r="E26" s="55"/>
      <c r="F26" s="48">
        <v>1018</v>
      </c>
      <c r="G26" s="43"/>
      <c r="H26" s="30" t="s">
        <v>412</v>
      </c>
      <c r="I26" s="304" t="str">
        <f>IF(ISTEXT(G26),"No text please",IF(G26&lt;0,"No negatives please",IF(ISBLANK(G26),"Please enter a value",IF(AND(G26=0,ISERROR(FIND("zero",K26))),"Please confirm zero",IF(AND(G26&lt;&gt;0,K26="Confirmed zero"),"Value not zero"," ")))))</f>
        <v>Please enter a value</v>
      </c>
      <c r="J26" s="8"/>
      <c r="K26" s="38"/>
      <c r="L26" s="225"/>
      <c r="M26" s="8"/>
      <c r="N26" s="226"/>
      <c r="O26" s="80"/>
      <c r="P26" s="8"/>
      <c r="Q26" s="20"/>
    </row>
    <row r="27" spans="1:17" ht="15" customHeight="1">
      <c r="A27" s="307"/>
      <c r="B27" s="83"/>
      <c r="C27" s="53" t="s">
        <v>398</v>
      </c>
      <c r="D27" s="54"/>
      <c r="E27" s="55"/>
      <c r="F27" s="40"/>
      <c r="G27" s="39"/>
      <c r="H27" s="30"/>
      <c r="I27" s="39"/>
      <c r="J27" s="8"/>
      <c r="K27" s="39"/>
      <c r="L27" s="39"/>
      <c r="M27" s="8"/>
      <c r="N27" s="39"/>
      <c r="O27" s="80"/>
      <c r="P27" s="8"/>
      <c r="Q27" s="20"/>
    </row>
    <row r="28" spans="1:17" ht="15" customHeight="1">
      <c r="A28" s="307"/>
      <c r="B28" s="81"/>
      <c r="C28" s="217" t="s">
        <v>408</v>
      </c>
      <c r="D28" s="54"/>
      <c r="E28" s="55"/>
      <c r="F28" s="216">
        <v>1013</v>
      </c>
      <c r="G28" s="43"/>
      <c r="H28" s="30" t="s">
        <v>413</v>
      </c>
      <c r="I28" s="304" t="str">
        <f>IF(ISTEXT(G28),"No text please",IF(G28&lt;0,"No negatives please",IF(ISBLANK(G28),"Please enter a value",IF(AND(G28=0,ISERROR(FIND("zero",K28))),"Please confirm zero",IF(AND(G28&lt;&gt;0,K28="Confirmed zero"),"Value not zero"," ")))))</f>
        <v>Please enter a value</v>
      </c>
      <c r="J28" s="8"/>
      <c r="K28" s="38"/>
      <c r="L28" s="225"/>
      <c r="M28" s="8"/>
      <c r="N28" s="226"/>
      <c r="O28" s="80"/>
      <c r="P28" s="8"/>
      <c r="Q28" s="20"/>
    </row>
    <row r="29" spans="1:17" ht="15" customHeight="1">
      <c r="A29" s="307"/>
      <c r="B29" s="81"/>
      <c r="C29" s="217" t="s">
        <v>409</v>
      </c>
      <c r="D29" s="54"/>
      <c r="E29" s="56"/>
      <c r="F29" s="216">
        <v>1014</v>
      </c>
      <c r="G29" s="224"/>
      <c r="H29" s="30" t="s">
        <v>414</v>
      </c>
      <c r="I29" s="304" t="str">
        <f>IF(ISTEXT(G29),"No text please",IF(G29&lt;0,"No negatives please",IF(ISBLANK(G29),"Please enter a value",IF(AND(G29=0,ISERROR(FIND("zero",K29))),"Please confirm zero",IF(AND(G29&lt;&gt;0,K29="Confirmed zero"),"Value not zero"," ")))))</f>
        <v>Please enter a value</v>
      </c>
      <c r="J29" s="8"/>
      <c r="K29" s="38"/>
      <c r="L29" s="225"/>
      <c r="M29" s="8"/>
      <c r="N29" s="226"/>
      <c r="O29" s="80"/>
      <c r="P29" s="8"/>
      <c r="Q29" s="20"/>
    </row>
    <row r="30" spans="1:17" ht="15" customHeight="1">
      <c r="A30" s="307"/>
      <c r="B30" s="81"/>
      <c r="C30" s="53" t="s">
        <v>399</v>
      </c>
      <c r="D30" s="54"/>
      <c r="E30" s="56"/>
      <c r="F30" s="48">
        <v>1015</v>
      </c>
      <c r="G30" s="224"/>
      <c r="H30" s="30" t="s">
        <v>69</v>
      </c>
      <c r="I30" s="304" t="str">
        <f>IF(ISTEXT(G30),"No text please",IF(G30&lt;0,"No negatives please",IF(ISBLANK(G30),"Please enter a value",IF(AND(G30=0,ISERROR(FIND("zero",K30))),"Please confirm zero",IF(AND(G30&lt;&gt;0,K30="Confirmed zero"),"Value not zero"," ")))))</f>
        <v>Please enter a value</v>
      </c>
      <c r="J30" s="8"/>
      <c r="K30" s="38"/>
      <c r="L30" s="225"/>
      <c r="M30" s="8"/>
      <c r="N30" s="226"/>
      <c r="O30" s="80"/>
      <c r="P30" s="8"/>
      <c r="Q30" s="20"/>
    </row>
    <row r="31" spans="1:17" ht="15" customHeight="1">
      <c r="A31" s="307"/>
      <c r="B31" s="83"/>
      <c r="C31" s="53" t="s">
        <v>403</v>
      </c>
      <c r="D31" s="54"/>
      <c r="E31" s="55"/>
      <c r="F31" s="40"/>
      <c r="G31" s="39"/>
      <c r="H31" s="30"/>
      <c r="I31" s="39"/>
      <c r="J31" s="8"/>
      <c r="K31" s="39"/>
      <c r="L31" s="39"/>
      <c r="M31" s="8"/>
      <c r="N31" s="39"/>
      <c r="O31" s="80"/>
      <c r="P31" s="8"/>
      <c r="Q31" s="20"/>
    </row>
    <row r="32" spans="1:17" ht="15" customHeight="1">
      <c r="A32" s="307"/>
      <c r="B32" s="81"/>
      <c r="C32" s="217" t="s">
        <v>404</v>
      </c>
      <c r="D32" s="54"/>
      <c r="E32" s="55"/>
      <c r="F32" s="216">
        <v>1019</v>
      </c>
      <c r="G32" s="43"/>
      <c r="H32" s="28" t="s">
        <v>110</v>
      </c>
      <c r="I32" s="304" t="str">
        <f>IF(ISTEXT(G32),"No text please",IF(G32&lt;0,"No negatives please",IF(ISBLANK(G32),"Please enter a value",IF(AND(G32=0,ISERROR(FIND("zero",K32))),"Please confirm zero",IF(AND(G32&lt;&gt;0,K32="Confirmed zero"),"Value not zero"," ")))))</f>
        <v>Please enter a value</v>
      </c>
      <c r="J32" s="8"/>
      <c r="K32" s="38"/>
      <c r="L32" s="225"/>
      <c r="M32" s="8"/>
      <c r="N32" s="226"/>
      <c r="O32" s="80"/>
      <c r="P32" s="8"/>
      <c r="Q32" s="20"/>
    </row>
    <row r="33" spans="1:17" ht="15" customHeight="1">
      <c r="A33" s="307"/>
      <c r="B33" s="81"/>
      <c r="C33" s="217" t="s">
        <v>405</v>
      </c>
      <c r="D33" s="54"/>
      <c r="E33" s="56"/>
      <c r="F33" s="216">
        <v>1022</v>
      </c>
      <c r="G33" s="224"/>
      <c r="H33" s="28" t="s">
        <v>415</v>
      </c>
      <c r="I33" s="304" t="str">
        <f>IF(ISTEXT(G33),"No text please",IF(G33&lt;0,"No negatives please",IF(ISBLANK(G33),"Please enter a value",IF(AND(G33=0,ISERROR(FIND("zero",K33))),"Please confirm zero",IF(AND(G33&lt;&gt;0,K33="Confirmed zero"),"Value not zero"," ")))))</f>
        <v>Please enter a value</v>
      </c>
      <c r="J33" s="8"/>
      <c r="K33" s="38"/>
      <c r="L33" s="225"/>
      <c r="M33" s="8"/>
      <c r="N33" s="226"/>
      <c r="O33" s="80"/>
      <c r="P33" s="8"/>
      <c r="Q33" s="20"/>
    </row>
    <row r="34" spans="1:17" ht="15" customHeight="1">
      <c r="A34" s="307"/>
      <c r="B34" s="81"/>
      <c r="C34" s="217" t="s">
        <v>406</v>
      </c>
      <c r="D34" s="54"/>
      <c r="E34" s="56"/>
      <c r="F34" s="216">
        <v>1023</v>
      </c>
      <c r="G34" s="224"/>
      <c r="H34" s="28" t="s">
        <v>416</v>
      </c>
      <c r="I34" s="304" t="str">
        <f>IF(ISTEXT(G34),"No text please",IF(G34&lt;0,"No negatives please",IF(ISBLANK(G34),"Please enter a value",IF(AND(G34=0,ISERROR(FIND("zero",K34))),"Please confirm zero",IF(AND(G34&lt;&gt;0,K34="Confirmed zero"),"Value not zero"," ")))))</f>
        <v>Please enter a value</v>
      </c>
      <c r="J34" s="8"/>
      <c r="K34" s="38"/>
      <c r="L34" s="225"/>
      <c r="M34" s="8"/>
      <c r="N34" s="226"/>
      <c r="O34" s="80"/>
      <c r="P34" s="8"/>
      <c r="Q34" s="20"/>
    </row>
    <row r="35" spans="1:17" ht="15" customHeight="1">
      <c r="A35" s="307"/>
      <c r="B35" s="81"/>
      <c r="C35" s="217" t="s">
        <v>407</v>
      </c>
      <c r="D35" s="54"/>
      <c r="E35" s="56"/>
      <c r="F35" s="48">
        <v>1024</v>
      </c>
      <c r="G35" s="224"/>
      <c r="H35" s="28" t="s">
        <v>417</v>
      </c>
      <c r="I35" s="304" t="str">
        <f>IF(ISTEXT(G35),"No text please",IF(G35&lt;0,"No negatives please",IF(ISBLANK(G35),"Please enter a value",IF(AND(G35=0,ISERROR(FIND("zero",K35))),"Please confirm zero",IF(AND(G35&lt;&gt;0,K35="Confirmed zero"),"Value not zero"," ")))))</f>
        <v>Please enter a value</v>
      </c>
      <c r="J35" s="8"/>
      <c r="K35" s="38"/>
      <c r="L35" s="225"/>
      <c r="M35" s="8"/>
      <c r="N35" s="226"/>
      <c r="O35" s="80"/>
      <c r="P35" s="8"/>
      <c r="Q35" s="20"/>
    </row>
    <row r="36" spans="1:17" ht="15" customHeight="1">
      <c r="A36" s="307"/>
      <c r="B36" s="82"/>
      <c r="C36" s="53" t="s">
        <v>418</v>
      </c>
      <c r="D36" s="54"/>
      <c r="E36" s="55"/>
      <c r="F36" s="216">
        <v>1031</v>
      </c>
      <c r="G36" s="224"/>
      <c r="H36" s="28" t="s">
        <v>70</v>
      </c>
      <c r="I36" s="304" t="str">
        <f>IF(ISTEXT(G36),"No text please",IF(ISBLANK(G36),"Please enter a value",IF(AND(G36=0,ISERROR(FIND("zero",K36))),"Please confirm zero",IF(AND(G36&lt;&gt;0,K36="Confirmed zero"),"Value not zero"," "))))</f>
        <v>Please enter a value</v>
      </c>
      <c r="J36" s="8"/>
      <c r="K36" s="38"/>
      <c r="L36" s="225"/>
      <c r="M36" s="8"/>
      <c r="N36" s="226"/>
      <c r="O36" s="80"/>
      <c r="P36" s="8"/>
      <c r="Q36" s="20"/>
    </row>
    <row r="37" spans="1:17" s="17" customFormat="1" ht="15" customHeight="1">
      <c r="A37" s="307"/>
      <c r="B37" s="83"/>
      <c r="C37" s="334" t="s">
        <v>419</v>
      </c>
      <c r="D37" s="334"/>
      <c r="E37" s="334"/>
      <c r="F37" s="40"/>
      <c r="G37" s="39"/>
      <c r="H37" s="30"/>
      <c r="I37" s="8"/>
      <c r="J37" s="154"/>
      <c r="K37" s="8"/>
      <c r="L37" s="8"/>
      <c r="M37" s="154"/>
      <c r="N37" s="8"/>
      <c r="O37" s="84"/>
      <c r="P37" s="8"/>
      <c r="Q37" s="32"/>
    </row>
    <row r="38" spans="1:17" ht="15" customHeight="1">
      <c r="A38" s="307"/>
      <c r="B38" s="85"/>
      <c r="C38" s="334"/>
      <c r="D38" s="334"/>
      <c r="E38" s="334"/>
      <c r="F38" s="216">
        <v>1103</v>
      </c>
      <c r="G38" s="45" t="str">
        <f>IF(COUNTIF(I24:I26,"&lt;&gt; ")+COUNTIF(I28:I30,"&lt;&gt; ")+COUNTIF(I32:I36,"&lt;&gt; ")=0,SUM(G24:G26,G28:G30,0.1*G32,0.2*G33,0.5*G34,G35),"")</f>
        <v/>
      </c>
      <c r="H38" s="28" t="s">
        <v>183</v>
      </c>
      <c r="I38" s="8"/>
      <c r="J38" s="8"/>
      <c r="K38" s="8"/>
      <c r="L38" s="8"/>
      <c r="M38" s="8"/>
      <c r="N38" s="8"/>
      <c r="O38" s="80"/>
      <c r="P38" s="8"/>
      <c r="Q38" s="20"/>
    </row>
    <row r="39" spans="1:17" ht="20.100000000000001" customHeight="1">
      <c r="A39" s="307"/>
      <c r="B39" s="197"/>
      <c r="C39" s="110"/>
      <c r="D39" s="110"/>
      <c r="E39" s="109"/>
      <c r="F39" s="198"/>
      <c r="G39" s="199"/>
      <c r="H39" s="200"/>
      <c r="I39" s="111"/>
      <c r="J39" s="111"/>
      <c r="K39" s="201"/>
      <c r="L39" s="111"/>
      <c r="M39" s="111"/>
      <c r="N39" s="111"/>
      <c r="O39" s="190"/>
      <c r="P39" s="8"/>
      <c r="Q39" s="20"/>
    </row>
    <row r="40" spans="1:17" ht="20.100000000000001" customHeight="1">
      <c r="A40" s="307"/>
      <c r="B40" s="58" t="s">
        <v>109</v>
      </c>
      <c r="C40" s="59"/>
      <c r="D40" s="59"/>
      <c r="E40" s="59"/>
      <c r="F40" s="59"/>
      <c r="G40" s="59"/>
      <c r="H40" s="76"/>
      <c r="I40" s="59"/>
      <c r="J40" s="59"/>
      <c r="K40" s="59"/>
      <c r="L40" s="59"/>
      <c r="M40" s="59"/>
      <c r="N40" s="59"/>
      <c r="O40" s="60"/>
      <c r="P40" s="8"/>
      <c r="Q40" s="20"/>
    </row>
    <row r="41" spans="1:17" ht="20.100000000000001" customHeight="1">
      <c r="A41" s="307"/>
      <c r="B41" s="202"/>
      <c r="C41" s="203"/>
      <c r="D41" s="203"/>
      <c r="E41" s="204"/>
      <c r="F41" s="205"/>
      <c r="G41" s="206"/>
      <c r="H41" s="207"/>
      <c r="I41" s="206"/>
      <c r="J41" s="193"/>
      <c r="K41" s="208"/>
      <c r="L41" s="206"/>
      <c r="M41" s="193"/>
      <c r="N41" s="206"/>
      <c r="O41" s="196"/>
      <c r="P41" s="8"/>
      <c r="Q41" s="20"/>
    </row>
    <row r="42" spans="1:17" ht="15" customHeight="1">
      <c r="A42" s="307"/>
      <c r="B42" s="79"/>
      <c r="C42" s="50" t="s">
        <v>306</v>
      </c>
      <c r="D42" s="51"/>
      <c r="E42" s="52"/>
      <c r="F42" s="49" t="s">
        <v>217</v>
      </c>
      <c r="G42" s="229" t="str">
        <f>G$22</f>
        <v>Amount</v>
      </c>
      <c r="H42" s="30"/>
      <c r="I42" s="35" t="str">
        <f>I$22</f>
        <v>Checks</v>
      </c>
      <c r="J42" s="8"/>
      <c r="K42" s="35" t="str">
        <f>K$22</f>
        <v>Remarks</v>
      </c>
      <c r="L42" s="35" t="str">
        <f>L$22</f>
        <v>Comments</v>
      </c>
      <c r="M42" s="8"/>
      <c r="N42" s="35" t="str">
        <f>N$22</f>
        <v>Supervisor Comments</v>
      </c>
      <c r="O42" s="80"/>
      <c r="P42" s="8"/>
      <c r="Q42" s="20"/>
    </row>
    <row r="43" spans="1:17" s="17" customFormat="1" ht="15" customHeight="1">
      <c r="A43" s="307"/>
      <c r="B43" s="83"/>
      <c r="C43" s="53" t="s">
        <v>337</v>
      </c>
      <c r="D43" s="54"/>
      <c r="E43" s="55"/>
      <c r="F43" s="216">
        <v>1033</v>
      </c>
      <c r="G43" s="43"/>
      <c r="H43" s="30" t="s">
        <v>71</v>
      </c>
      <c r="I43" s="304" t="str">
        <f>IF(ISTEXT(G43),"No text please",IF(G43&lt;0,"No negatives please",IF(ISBLANK(G43),"Please enter a value",IF(AND(G43=0,ISERROR(FIND("zero",K43))),"Please confirm zero",IF(AND(G43&lt;&gt;0,K43="Confirmed zero"),"Value not zero",IF(G43&lt;G44,"&lt; 3.a.(1)"," "))))))</f>
        <v>Please enter a value</v>
      </c>
      <c r="J43" s="154"/>
      <c r="K43" s="38"/>
      <c r="L43" s="225"/>
      <c r="M43" s="154"/>
      <c r="N43" s="226"/>
      <c r="O43" s="84"/>
      <c r="P43" s="8"/>
      <c r="Q43" s="32"/>
    </row>
    <row r="44" spans="1:17" s="17" customFormat="1" ht="15" customHeight="1">
      <c r="A44" s="307"/>
      <c r="B44" s="83"/>
      <c r="C44" s="217" t="s">
        <v>190</v>
      </c>
      <c r="D44" s="57"/>
      <c r="E44" s="55"/>
      <c r="F44" s="216">
        <v>1034</v>
      </c>
      <c r="G44" s="43"/>
      <c r="H44" s="30" t="s">
        <v>191</v>
      </c>
      <c r="I44" s="304" t="str">
        <f>IF(ISTEXT(G44),"No text please",IF(G44&lt;0,"No negatives please",IF(ISBLANK(G44),"Please enter a value",IF(AND(G44=0,ISERROR(FIND("zero",K44))),"Please confirm zero",IF(AND(G44&lt;&gt;0,K44="Confirmed zero"),"Value not zero",IF(G43&lt;G44,"&gt; 3.a."," "))))))</f>
        <v>Please enter a value</v>
      </c>
      <c r="J44" s="154"/>
      <c r="K44" s="38"/>
      <c r="L44" s="225"/>
      <c r="M44" s="154"/>
      <c r="N44" s="226"/>
      <c r="O44" s="84"/>
      <c r="P44" s="8"/>
      <c r="Q44" s="32"/>
    </row>
    <row r="45" spans="1:17" s="17" customFormat="1" ht="15" customHeight="1">
      <c r="A45" s="307"/>
      <c r="B45" s="83"/>
      <c r="C45" s="53" t="s">
        <v>336</v>
      </c>
      <c r="D45" s="54"/>
      <c r="E45" s="55"/>
      <c r="F45" s="216">
        <v>1035</v>
      </c>
      <c r="G45" s="43"/>
      <c r="H45" s="30" t="s">
        <v>72</v>
      </c>
      <c r="I45" s="304" t="str">
        <f>IF(ISTEXT(G45),"No text please",IF(G45&lt;0,"No negatives please",IF(ISBLANK(G45),"Please enter a value",IF(AND(G45=0,ISERROR(FIND("zero",K45))),"Please confirm zero",IF(AND(G45&lt;&gt;0,K45="Confirmed zero"),"Value not zero"," ")))))</f>
        <v>Please enter a value</v>
      </c>
      <c r="J45" s="154"/>
      <c r="K45" s="38"/>
      <c r="L45" s="225"/>
      <c r="M45" s="154"/>
      <c r="N45" s="226"/>
      <c r="O45" s="84"/>
      <c r="P45" s="8"/>
      <c r="Q45" s="32"/>
    </row>
    <row r="46" spans="1:17" ht="15" customHeight="1">
      <c r="A46" s="307"/>
      <c r="B46" s="83"/>
      <c r="C46" s="53" t="s">
        <v>338</v>
      </c>
      <c r="D46" s="54"/>
      <c r="E46" s="55"/>
      <c r="F46" s="40"/>
      <c r="G46" s="39"/>
      <c r="H46" s="30"/>
      <c r="I46" s="39"/>
      <c r="J46" s="8"/>
      <c r="K46" s="39"/>
      <c r="L46" s="39"/>
      <c r="M46" s="8"/>
      <c r="N46" s="39"/>
      <c r="O46" s="80"/>
      <c r="P46" s="8"/>
      <c r="Q46" s="20"/>
    </row>
    <row r="47" spans="1:17" s="17" customFormat="1" ht="15" customHeight="1">
      <c r="A47" s="307"/>
      <c r="B47" s="83"/>
      <c r="C47" s="217" t="s">
        <v>64</v>
      </c>
      <c r="D47" s="57"/>
      <c r="E47" s="55"/>
      <c r="F47" s="216">
        <v>1036</v>
      </c>
      <c r="G47" s="43"/>
      <c r="H47" s="30" t="s">
        <v>93</v>
      </c>
      <c r="I47" s="304" t="str">
        <f>IF(ISTEXT(G47),"No text please",IF(G47&lt;0,"No negatives please",IF(ISBLANK(G47),"Please enter a value",IF(AND(G47=0,ISERROR(FIND("zero",K47))),"Please confirm zero",IF(AND(G47&lt;&gt;0,K47="Confirmed zero"),"Value not zero"," ")))))</f>
        <v>Please enter a value</v>
      </c>
      <c r="J47" s="154"/>
      <c r="K47" s="38"/>
      <c r="L47" s="225"/>
      <c r="M47" s="154"/>
      <c r="N47" s="226"/>
      <c r="O47" s="84"/>
      <c r="P47" s="8"/>
      <c r="Q47" s="32"/>
    </row>
    <row r="48" spans="1:17" s="17" customFormat="1" ht="15" customHeight="1">
      <c r="A48" s="307"/>
      <c r="B48" s="83"/>
      <c r="C48" s="217" t="s">
        <v>65</v>
      </c>
      <c r="D48" s="57"/>
      <c r="E48" s="55"/>
      <c r="F48" s="216">
        <v>1037</v>
      </c>
      <c r="G48" s="43"/>
      <c r="H48" s="30" t="s">
        <v>94</v>
      </c>
      <c r="I48" s="304" t="str">
        <f>IF(ISTEXT(G48),"No text please",IF(G48&lt;0,"No negatives please",IF(ISBLANK(G48),"Please enter a value",IF(AND(G48=0,ISERROR(FIND("zero",K48))),"Please confirm zero",IF(AND(G48&lt;&gt;0,K48="Confirmed zero"),"Value not zero"," ")))))</f>
        <v>Please enter a value</v>
      </c>
      <c r="J48" s="154"/>
      <c r="K48" s="38"/>
      <c r="L48" s="225"/>
      <c r="M48" s="154"/>
      <c r="N48" s="226"/>
      <c r="O48" s="84"/>
      <c r="P48" s="8"/>
      <c r="Q48" s="32"/>
    </row>
    <row r="49" spans="1:17" s="17" customFormat="1" ht="15" customHeight="1">
      <c r="A49" s="307"/>
      <c r="B49" s="83"/>
      <c r="C49" s="217" t="s">
        <v>66</v>
      </c>
      <c r="D49" s="57"/>
      <c r="E49" s="55"/>
      <c r="F49" s="216">
        <v>1038</v>
      </c>
      <c r="G49" s="43"/>
      <c r="H49" s="30" t="s">
        <v>95</v>
      </c>
      <c r="I49" s="304" t="str">
        <f>IF(ISTEXT(G49),"No text please",IF(G49&lt;0,"No negatives please",IF(ISBLANK(G49),"Please enter a value",IF(AND(G49=0,ISERROR(FIND("zero",K49))),"Please confirm zero",IF(AND(G49&lt;&gt;0,K49="Confirmed zero"),"Value not zero"," ")))))</f>
        <v>Please enter a value</v>
      </c>
      <c r="J49" s="154"/>
      <c r="K49" s="38"/>
      <c r="L49" s="225"/>
      <c r="M49" s="154"/>
      <c r="N49" s="226"/>
      <c r="O49" s="84"/>
      <c r="P49" s="8"/>
      <c r="Q49" s="32"/>
    </row>
    <row r="50" spans="1:17" s="17" customFormat="1" ht="15" customHeight="1">
      <c r="A50" s="307"/>
      <c r="B50" s="83"/>
      <c r="C50" s="217" t="s">
        <v>67</v>
      </c>
      <c r="D50" s="57"/>
      <c r="E50" s="55"/>
      <c r="F50" s="216">
        <v>1039</v>
      </c>
      <c r="G50" s="43"/>
      <c r="H50" s="30" t="s">
        <v>96</v>
      </c>
      <c r="I50" s="304" t="str">
        <f>IF(ISTEXT(G50),"No text please",IF(G50&lt;0,"No negatives please",IF(ISBLANK(G50),"Please enter a value",IF(AND(G50=0,ISERROR(FIND("zero",K50))),"Please confirm zero",IF(AND(G50&lt;&gt;0,K50="Confirmed zero"),"Value not zero"," ")))))</f>
        <v>Please enter a value</v>
      </c>
      <c r="J50" s="154"/>
      <c r="K50" s="38"/>
      <c r="L50" s="225"/>
      <c r="M50" s="154"/>
      <c r="N50" s="226"/>
      <c r="O50" s="84"/>
      <c r="P50" s="8"/>
      <c r="Q50" s="32"/>
    </row>
    <row r="51" spans="1:17" s="17" customFormat="1" ht="15" customHeight="1">
      <c r="A51" s="307"/>
      <c r="B51" s="83"/>
      <c r="C51" s="217" t="s">
        <v>239</v>
      </c>
      <c r="D51" s="57"/>
      <c r="E51" s="55"/>
      <c r="F51" s="216">
        <v>1040</v>
      </c>
      <c r="G51" s="43"/>
      <c r="H51" s="30" t="s">
        <v>97</v>
      </c>
      <c r="I51" s="304" t="str">
        <f>IF(ISTEXT(G51),"No text please",IF(G51&lt;0,"No negatives please",IF(ISBLANK(G51),"Please enter a value",IF(AND(G51=0,ISERROR(FIND("zero",K51))),"Please confirm zero",IF(AND(G51&lt;&gt;0,K51="Confirmed zero"),"Value not zero",IF($G$51&lt;$G$52,"&lt; 3.c.(6)"," "))))))</f>
        <v>Please enter a value</v>
      </c>
      <c r="J51" s="154"/>
      <c r="K51" s="38"/>
      <c r="L51" s="225"/>
      <c r="M51" s="154"/>
      <c r="N51" s="226"/>
      <c r="O51" s="84"/>
      <c r="P51" s="8"/>
      <c r="Q51" s="32"/>
    </row>
    <row r="52" spans="1:17" s="17" customFormat="1" ht="15" customHeight="1">
      <c r="A52" s="307"/>
      <c r="B52" s="83"/>
      <c r="C52" s="104" t="s">
        <v>327</v>
      </c>
      <c r="D52" s="105"/>
      <c r="E52" s="55"/>
      <c r="F52" s="216">
        <v>1041</v>
      </c>
      <c r="G52" s="43"/>
      <c r="H52" s="30" t="s">
        <v>98</v>
      </c>
      <c r="I52" s="304" t="str">
        <f>IF(ISTEXT(G52),"No text please",IF(G52&lt;0,"No negatives please",IF(ISBLANK(G52),"Please enter a value",IF(AND(G52=0,ISERROR(FIND("zero",K52))),"Please confirm zero",IF(AND(G52&lt;&gt;0,K52="Confirmed zero"),"Value not zero",IF($G$51&lt;$G$52,"&gt; 3.c.(5)"," "))))))</f>
        <v>Please enter a value</v>
      </c>
      <c r="J52" s="154"/>
      <c r="K52" s="38"/>
      <c r="L52" s="225"/>
      <c r="M52" s="154"/>
      <c r="N52" s="272"/>
      <c r="O52" s="84"/>
      <c r="P52" s="8"/>
      <c r="Q52" s="32"/>
    </row>
    <row r="53" spans="1:17" s="276" customFormat="1" ht="15" customHeight="1">
      <c r="A53" s="308"/>
      <c r="B53" s="256"/>
      <c r="C53" s="53" t="s">
        <v>341</v>
      </c>
      <c r="D53" s="54"/>
      <c r="E53" s="56"/>
      <c r="F53" s="216">
        <v>1213</v>
      </c>
      <c r="G53" s="43"/>
      <c r="H53" s="30" t="s">
        <v>73</v>
      </c>
      <c r="I53" s="304" t="str">
        <f>IF(ISTEXT(G53),"No text please",IF(G53&lt;0,"No negatives please",IF(ISBLANK(G53),"Please enter a value",IF(AND(G53=0,ISERROR(FIND("zero",K53))),"Please confirm zero",IF(AND(G53&lt;&gt;0,K53="Confirmed zero"),"Value not zero"," ")))))</f>
        <v>Please enter a value</v>
      </c>
      <c r="J53" s="274"/>
      <c r="K53" s="38"/>
      <c r="L53" s="225"/>
      <c r="M53" s="274"/>
      <c r="N53" s="272"/>
      <c r="O53" s="275"/>
      <c r="P53" s="251"/>
      <c r="Q53" s="252"/>
    </row>
    <row r="54" spans="1:17" ht="15" customHeight="1">
      <c r="A54" s="307"/>
      <c r="B54" s="83"/>
      <c r="C54" s="53" t="s">
        <v>339</v>
      </c>
      <c r="D54" s="54"/>
      <c r="E54" s="55"/>
      <c r="F54" s="40"/>
      <c r="G54" s="39"/>
      <c r="H54" s="30"/>
      <c r="I54" s="39"/>
      <c r="J54" s="8"/>
      <c r="K54" s="39"/>
      <c r="L54" s="39"/>
      <c r="M54" s="8"/>
      <c r="N54" s="39"/>
      <c r="O54" s="80"/>
      <c r="P54" s="8"/>
      <c r="Q54" s="20"/>
    </row>
    <row r="55" spans="1:17" s="17" customFormat="1" ht="15" customHeight="1">
      <c r="A55" s="307"/>
      <c r="B55" s="83"/>
      <c r="C55" s="217" t="s">
        <v>240</v>
      </c>
      <c r="D55" s="57"/>
      <c r="E55" s="55"/>
      <c r="F55" s="44">
        <v>1043</v>
      </c>
      <c r="G55" s="43"/>
      <c r="H55" s="30" t="s">
        <v>59</v>
      </c>
      <c r="I55" s="304" t="str">
        <f>IF(ISTEXT(G55),"No text please",IF(G55&lt;0,"No negatives please",IF(ISBLANK(G55),"Please enter a value",IF(AND(G55=0,ISERROR(FIND("zero",K55))),"Please confirm zero",IF(AND(G55&lt;&gt;0,K55="Confirmed zero"),"Value not zero"," ")))))</f>
        <v>Please enter a value</v>
      </c>
      <c r="J55" s="154"/>
      <c r="K55" s="38"/>
      <c r="L55" s="225"/>
      <c r="M55" s="154"/>
      <c r="N55" s="226"/>
      <c r="O55" s="84"/>
      <c r="P55" s="8"/>
      <c r="Q55" s="32"/>
    </row>
    <row r="56" spans="1:17" s="17" customFormat="1" ht="15" customHeight="1">
      <c r="A56" s="307"/>
      <c r="B56" s="83"/>
      <c r="C56" s="217" t="s">
        <v>68</v>
      </c>
      <c r="D56" s="57"/>
      <c r="E56" s="55"/>
      <c r="F56" s="216">
        <v>1044</v>
      </c>
      <c r="G56" s="43"/>
      <c r="H56" s="30" t="s">
        <v>99</v>
      </c>
      <c r="I56" s="304" t="str">
        <f>IF(ISTEXT(G56),"No text please",IF(G56&lt;0,"No negatives please",IF(ISBLANK(G56),"Please enter a value",IF(AND(G56=0,ISERROR(FIND("zero",K56))),"Please confirm zero",IF(AND(G56&lt;&gt;0,K56="Confirmed zero"),"Value not zero"," ")))))</f>
        <v>Please enter a value</v>
      </c>
      <c r="J56" s="154"/>
      <c r="K56" s="38"/>
      <c r="L56" s="225"/>
      <c r="M56" s="154"/>
      <c r="N56" s="226"/>
      <c r="O56" s="84"/>
      <c r="P56" s="8"/>
      <c r="Q56" s="32"/>
    </row>
    <row r="57" spans="1:17" s="17" customFormat="1" ht="15" customHeight="1">
      <c r="A57" s="307"/>
      <c r="B57" s="83"/>
      <c r="C57" s="335" t="s">
        <v>192</v>
      </c>
      <c r="D57" s="336"/>
      <c r="E57" s="337"/>
      <c r="F57" s="40"/>
      <c r="G57" s="39"/>
      <c r="H57" s="30"/>
      <c r="I57" s="8"/>
      <c r="J57" s="154"/>
      <c r="K57" s="8"/>
      <c r="L57" s="8"/>
      <c r="M57" s="154"/>
      <c r="N57" s="8"/>
      <c r="O57" s="84"/>
      <c r="P57" s="8"/>
      <c r="Q57" s="32"/>
    </row>
    <row r="58" spans="1:17" ht="15" customHeight="1">
      <c r="A58" s="307"/>
      <c r="B58" s="83"/>
      <c r="C58" s="335"/>
      <c r="D58" s="336"/>
      <c r="E58" s="337"/>
      <c r="F58" s="216">
        <v>1045</v>
      </c>
      <c r="G58" s="45" t="str">
        <f>IF(COUNTIF(I43:I45,"&lt;&gt; ")+COUNTIF(I47:I53,"&lt;&gt; ")+COUNTIF(I55:I56,"&lt;&gt; ")=0,G43+G45+SUM(G47:G50)+MAX((G51-G52),0)+G53+G55+G56,"")</f>
        <v/>
      </c>
      <c r="H58" s="30" t="s">
        <v>80</v>
      </c>
      <c r="I58" s="8"/>
      <c r="J58" s="8"/>
      <c r="K58" s="8"/>
      <c r="L58" s="8"/>
      <c r="M58" s="8"/>
      <c r="N58" s="8"/>
      <c r="O58" s="80"/>
      <c r="P58" s="8"/>
      <c r="Q58" s="20"/>
    </row>
    <row r="59" spans="1:17" ht="30" customHeight="1">
      <c r="A59" s="307"/>
      <c r="B59" s="86"/>
      <c r="C59" s="25"/>
      <c r="D59" s="25"/>
      <c r="E59" s="15"/>
      <c r="F59" s="36"/>
      <c r="G59" s="16"/>
      <c r="H59" s="24"/>
      <c r="I59" s="16"/>
      <c r="J59" s="8"/>
      <c r="K59" s="7"/>
      <c r="L59" s="16"/>
      <c r="M59" s="8"/>
      <c r="N59" s="16"/>
      <c r="O59" s="80"/>
      <c r="P59" s="8"/>
      <c r="Q59" s="20"/>
    </row>
    <row r="60" spans="1:17" ht="15" customHeight="1">
      <c r="A60" s="307"/>
      <c r="B60" s="79"/>
      <c r="C60" s="50" t="s">
        <v>307</v>
      </c>
      <c r="D60" s="51"/>
      <c r="E60" s="52"/>
      <c r="F60" s="66" t="s">
        <v>217</v>
      </c>
      <c r="G60" s="229" t="str">
        <f>G$22</f>
        <v>Amount</v>
      </c>
      <c r="H60" s="30"/>
      <c r="I60" s="35" t="str">
        <f>I$22</f>
        <v>Checks</v>
      </c>
      <c r="J60" s="8"/>
      <c r="K60" s="35" t="str">
        <f>K$22</f>
        <v>Remarks</v>
      </c>
      <c r="L60" s="35" t="str">
        <f>L$22</f>
        <v>Comments</v>
      </c>
      <c r="M60" s="8"/>
      <c r="N60" s="35" t="str">
        <f>N$22</f>
        <v>Supervisor Comments</v>
      </c>
      <c r="O60" s="80"/>
      <c r="P60" s="8"/>
      <c r="Q60" s="20"/>
    </row>
    <row r="61" spans="1:17" s="17" customFormat="1" ht="15" customHeight="1">
      <c r="A61" s="307"/>
      <c r="B61" s="83"/>
      <c r="C61" s="53" t="s">
        <v>530</v>
      </c>
      <c r="D61" s="54"/>
      <c r="E61" s="55"/>
      <c r="F61" s="40"/>
      <c r="G61" s="39"/>
      <c r="H61" s="30"/>
      <c r="I61" s="39"/>
      <c r="J61" s="8"/>
      <c r="K61" s="39"/>
      <c r="L61" s="39"/>
      <c r="M61" s="8"/>
      <c r="N61" s="39"/>
      <c r="O61" s="84"/>
      <c r="P61" s="8"/>
      <c r="Q61" s="32"/>
    </row>
    <row r="62" spans="1:17" s="17" customFormat="1" ht="15" customHeight="1">
      <c r="A62" s="307"/>
      <c r="B62" s="85"/>
      <c r="C62" s="217" t="s">
        <v>446</v>
      </c>
      <c r="D62" s="54"/>
      <c r="E62" s="55"/>
      <c r="F62" s="216">
        <v>1046</v>
      </c>
      <c r="G62" s="43"/>
      <c r="H62" s="30" t="s">
        <v>448</v>
      </c>
      <c r="I62" s="304" t="str">
        <f>IF(ISTEXT(G62),"No text please",IF(G62&lt;0,"No negatives please",IF(ISBLANK(G62),"Please enter a value",IF(AND(G62=0,ISERROR(FIND("zero",K62))),"Please confirm zero",IF(AND(G62&lt;&gt;0,K62="Confirmed zero"),"Value not zero"," ")))))</f>
        <v>Please enter a value</v>
      </c>
      <c r="J62" s="154"/>
      <c r="K62" s="38"/>
      <c r="L62" s="225"/>
      <c r="M62" s="154"/>
      <c r="N62" s="226"/>
      <c r="O62" s="84"/>
      <c r="P62" s="8"/>
      <c r="Q62" s="32"/>
    </row>
    <row r="63" spans="1:17" s="17" customFormat="1" ht="15" customHeight="1">
      <c r="A63" s="307"/>
      <c r="B63" s="85"/>
      <c r="C63" s="217" t="s">
        <v>447</v>
      </c>
      <c r="D63" s="54"/>
      <c r="E63" s="55"/>
      <c r="F63" s="216">
        <v>1047</v>
      </c>
      <c r="G63" s="43"/>
      <c r="H63" s="30" t="s">
        <v>449</v>
      </c>
      <c r="I63" s="304" t="str">
        <f>IF(ISTEXT(G63),"No text please",IF(G63&lt;0,"No negatives please",IF(ISBLANK(G63),"Please enter a value",IF(AND(G63=0,ISERROR(FIND("zero",K63))),"Please confirm zero",IF(AND(G63&lt;&gt;0,K63="Confirmed zero"),"Value not zero"," ")))))</f>
        <v>Please enter a value</v>
      </c>
      <c r="J63" s="154"/>
      <c r="K63" s="38"/>
      <c r="L63" s="225"/>
      <c r="M63" s="154"/>
      <c r="N63" s="226"/>
      <c r="O63" s="84"/>
      <c r="P63" s="8"/>
      <c r="Q63" s="32"/>
    </row>
    <row r="64" spans="1:17" ht="15" customHeight="1">
      <c r="A64" s="307"/>
      <c r="B64" s="81"/>
      <c r="C64" s="217" t="s">
        <v>451</v>
      </c>
      <c r="D64" s="54"/>
      <c r="E64" s="55"/>
      <c r="F64" s="216">
        <v>1105</v>
      </c>
      <c r="G64" s="43"/>
      <c r="H64" s="30" t="s">
        <v>450</v>
      </c>
      <c r="I64" s="304" t="str">
        <f>IF(ISTEXT(G64),"No text please",IF(G64&lt;0,"No negatives please",IF(ISBLANK(G64),"Please enter a value",IF(AND(G64=0,ISERROR(FIND("zero",K64))),"Please confirm zero",IF(AND(G64&lt;&gt;0,K64="Confirmed zero"),"Value not zero"," ")))))</f>
        <v>Please enter a value</v>
      </c>
      <c r="J64" s="8"/>
      <c r="K64" s="38"/>
      <c r="L64" s="225"/>
      <c r="M64" s="8"/>
      <c r="N64" s="226"/>
      <c r="O64" s="80"/>
      <c r="P64" s="20"/>
      <c r="Q64" s="20"/>
    </row>
    <row r="65" spans="1:17" s="17" customFormat="1" ht="15" customHeight="1">
      <c r="A65" s="307"/>
      <c r="B65" s="85"/>
      <c r="C65" s="53" t="s">
        <v>452</v>
      </c>
      <c r="D65" s="54"/>
      <c r="E65" s="55"/>
      <c r="F65" s="216">
        <v>1048</v>
      </c>
      <c r="G65" s="43"/>
      <c r="H65" s="30" t="s">
        <v>100</v>
      </c>
      <c r="I65" s="304" t="str">
        <f>IF(ISTEXT(G65),"No text please",IF(G65&lt;0,"No negatives please",IF(ISBLANK(G65),"Please enter a value",IF(AND(G65=0,ISERROR(FIND("zero",K65))),"Please confirm zero",IF(AND(G65&lt;&gt;0,K65="Confirmed zero"),"Value not zero"," ")))))</f>
        <v>Please enter a value</v>
      </c>
      <c r="J65" s="154"/>
      <c r="K65" s="38"/>
      <c r="L65" s="225"/>
      <c r="M65" s="154"/>
      <c r="N65" s="226"/>
      <c r="O65" s="84"/>
      <c r="P65" s="8"/>
      <c r="Q65" s="32"/>
    </row>
    <row r="66" spans="1:17" s="17" customFormat="1" ht="15" customHeight="1">
      <c r="A66" s="307"/>
      <c r="B66" s="256"/>
      <c r="C66" s="53" t="s">
        <v>453</v>
      </c>
      <c r="D66" s="54"/>
      <c r="E66" s="55"/>
      <c r="F66" s="216">
        <v>1214</v>
      </c>
      <c r="G66" s="43"/>
      <c r="H66" s="30" t="s">
        <v>101</v>
      </c>
      <c r="I66" s="304" t="str">
        <f>IF(ISTEXT(G66),"No text please",IF(G66&lt;0,"No negatives please",IF(ISBLANK(G66),"Please enter a value",IF(AND(G66=0,ISERROR(FIND("zero",K66))),"Please confirm zero",IF(AND(G66&lt;&gt;0,K66="Confirmed zero"),"Value not zero"," ")))))</f>
        <v>Please enter a value</v>
      </c>
      <c r="J66" s="154"/>
      <c r="K66" s="38"/>
      <c r="L66" s="225"/>
      <c r="M66" s="154"/>
      <c r="N66" s="226"/>
      <c r="O66" s="84"/>
      <c r="P66" s="8"/>
      <c r="Q66" s="32"/>
    </row>
    <row r="67" spans="1:17" s="17" customFormat="1" ht="15" customHeight="1">
      <c r="A67" s="307"/>
      <c r="B67" s="85"/>
      <c r="C67" s="53" t="s">
        <v>454</v>
      </c>
      <c r="D67" s="54"/>
      <c r="E67" s="55"/>
      <c r="F67" s="40"/>
      <c r="G67" s="39"/>
      <c r="H67" s="30"/>
      <c r="I67" s="39"/>
      <c r="J67" s="8"/>
      <c r="K67" s="39"/>
      <c r="L67" s="39"/>
      <c r="M67" s="32"/>
      <c r="N67" s="39"/>
      <c r="O67" s="80"/>
      <c r="P67" s="8"/>
      <c r="Q67" s="32"/>
    </row>
    <row r="68" spans="1:17" s="17" customFormat="1" ht="15" customHeight="1">
      <c r="A68" s="307"/>
      <c r="B68" s="85"/>
      <c r="C68" s="217" t="s">
        <v>241</v>
      </c>
      <c r="D68" s="57"/>
      <c r="E68" s="55"/>
      <c r="F68" s="216">
        <v>1050</v>
      </c>
      <c r="G68" s="43"/>
      <c r="H68" s="30" t="s">
        <v>455</v>
      </c>
      <c r="I68" s="304" t="str">
        <f>IF(ISTEXT(G68),"No text please",IF(G68&lt;0,"No negatives please",IF(ISBLANK(G68),"Please enter a value",IF(AND(G68=0,ISERROR(FIND("zero",K68))),"Please confirm zero",IF(AND(G68&lt;&gt;0,K68="Confirmed zero"),"Value not zero"," ")))))</f>
        <v>Please enter a value</v>
      </c>
      <c r="J68" s="154"/>
      <c r="K68" s="38"/>
      <c r="L68" s="225"/>
      <c r="M68" s="154"/>
      <c r="N68" s="226"/>
      <c r="O68" s="84"/>
      <c r="P68" s="8"/>
      <c r="Q68" s="32"/>
    </row>
    <row r="69" spans="1:17" s="17" customFormat="1" ht="15" customHeight="1">
      <c r="A69" s="307"/>
      <c r="B69" s="85"/>
      <c r="C69" s="217" t="s">
        <v>68</v>
      </c>
      <c r="D69" s="57"/>
      <c r="E69" s="55"/>
      <c r="F69" s="216">
        <v>1051</v>
      </c>
      <c r="G69" s="43"/>
      <c r="H69" s="30" t="s">
        <v>456</v>
      </c>
      <c r="I69" s="304" t="str">
        <f>IF(ISTEXT(G69),"No text please",IF(G69&lt;0,"No negatives please",IF(ISBLANK(G69),"Please enter a value",IF(AND(G69=0,ISERROR(FIND("zero",K69))),"Please confirm zero",IF(AND(G69&lt;&gt;0,K69="Confirmed zero"),"Value not zero"," ")))))</f>
        <v>Please enter a value</v>
      </c>
      <c r="J69" s="154"/>
      <c r="K69" s="38"/>
      <c r="L69" s="225"/>
      <c r="M69" s="154"/>
      <c r="N69" s="226"/>
      <c r="O69" s="84"/>
      <c r="P69" s="8"/>
      <c r="Q69" s="32"/>
    </row>
    <row r="70" spans="1:17" s="17" customFormat="1" ht="15" customHeight="1">
      <c r="A70" s="307"/>
      <c r="B70" s="85"/>
      <c r="C70" s="235" t="s">
        <v>458</v>
      </c>
      <c r="D70" s="218"/>
      <c r="E70" s="65"/>
      <c r="F70" s="216">
        <v>1052</v>
      </c>
      <c r="G70" s="45" t="str">
        <f>IF(COUNTIF(I62:I66,"&lt;&gt; ")+COUNTIF(I68:I69,"&lt;&gt; ")=0,SUM(G63:G65)+G62+G66+G68+G69,"")</f>
        <v/>
      </c>
      <c r="H70" s="30" t="s">
        <v>457</v>
      </c>
      <c r="I70" s="8"/>
      <c r="J70" s="154"/>
      <c r="K70" s="8"/>
      <c r="L70" s="8"/>
      <c r="M70" s="154"/>
      <c r="N70" s="8"/>
      <c r="O70" s="80"/>
      <c r="P70" s="8"/>
      <c r="Q70" s="32"/>
    </row>
    <row r="71" spans="1:17" s="17" customFormat="1" ht="30" customHeight="1">
      <c r="A71" s="307"/>
      <c r="B71" s="86"/>
      <c r="C71" s="26"/>
      <c r="D71" s="26"/>
      <c r="E71" s="27"/>
      <c r="F71" s="37"/>
      <c r="G71" s="18"/>
      <c r="H71" s="24"/>
      <c r="I71" s="19"/>
      <c r="J71" s="154"/>
      <c r="K71" s="7"/>
      <c r="L71" s="10"/>
      <c r="M71" s="154"/>
      <c r="N71" s="10"/>
      <c r="O71" s="84"/>
      <c r="P71" s="8"/>
      <c r="Q71" s="32"/>
    </row>
    <row r="72" spans="1:17" ht="15" customHeight="1">
      <c r="A72" s="307"/>
      <c r="B72" s="79"/>
      <c r="C72" s="50" t="s">
        <v>308</v>
      </c>
      <c r="D72" s="51"/>
      <c r="E72" s="52"/>
      <c r="F72" s="49" t="s">
        <v>217</v>
      </c>
      <c r="G72" s="229"/>
      <c r="H72" s="30"/>
      <c r="I72" s="35" t="str">
        <f>I$22</f>
        <v>Checks</v>
      </c>
      <c r="J72" s="8"/>
      <c r="K72" s="35" t="str">
        <f>K$22</f>
        <v>Remarks</v>
      </c>
      <c r="L72" s="35" t="str">
        <f>L$22</f>
        <v>Comments</v>
      </c>
      <c r="M72" s="8"/>
      <c r="N72" s="35" t="str">
        <f>N$22</f>
        <v>Supervisor Comments</v>
      </c>
      <c r="O72" s="80"/>
      <c r="P72" s="8"/>
      <c r="Q72" s="20"/>
    </row>
    <row r="73" spans="1:17" s="17" customFormat="1" ht="15" customHeight="1">
      <c r="A73" s="307"/>
      <c r="B73" s="85"/>
      <c r="C73" s="53" t="s">
        <v>74</v>
      </c>
      <c r="D73" s="54"/>
      <c r="E73" s="55"/>
      <c r="F73" s="216">
        <v>1053</v>
      </c>
      <c r="G73" s="43"/>
      <c r="H73" s="30" t="s">
        <v>102</v>
      </c>
      <c r="I73" s="304" t="str">
        <f t="shared" ref="I73:I79" si="0">IF(ISTEXT(G73),"No text please",IF(G73&lt;0,"No negatives please",IF(ISBLANK(G73),"Please enter a value",IF(AND(G73=0,ISERROR(FIND("zero",K73))),"Please confirm zero",IF(AND(G73&lt;&gt;0,K73="Confirmed zero"),"Value not zero"," ")))))</f>
        <v>Please enter a value</v>
      </c>
      <c r="J73" s="154"/>
      <c r="K73" s="38"/>
      <c r="L73" s="225"/>
      <c r="M73" s="154"/>
      <c r="N73" s="226"/>
      <c r="O73" s="84"/>
      <c r="P73" s="8"/>
      <c r="Q73" s="32"/>
    </row>
    <row r="74" spans="1:17" s="17" customFormat="1" ht="15" customHeight="1">
      <c r="A74" s="307"/>
      <c r="B74" s="85"/>
      <c r="C74" s="53" t="s">
        <v>75</v>
      </c>
      <c r="D74" s="54"/>
      <c r="E74" s="55"/>
      <c r="F74" s="216">
        <v>1054</v>
      </c>
      <c r="G74" s="43"/>
      <c r="H74" s="30" t="s">
        <v>103</v>
      </c>
      <c r="I74" s="304" t="str">
        <f t="shared" si="0"/>
        <v>Please enter a value</v>
      </c>
      <c r="J74" s="154"/>
      <c r="K74" s="38"/>
      <c r="L74" s="225"/>
      <c r="M74" s="154"/>
      <c r="N74" s="226"/>
      <c r="O74" s="84"/>
      <c r="P74" s="8"/>
      <c r="Q74" s="32"/>
    </row>
    <row r="75" spans="1:17" s="17" customFormat="1" ht="15" customHeight="1">
      <c r="A75" s="307"/>
      <c r="B75" s="85"/>
      <c r="C75" s="53" t="s">
        <v>76</v>
      </c>
      <c r="D75" s="54"/>
      <c r="E75" s="55"/>
      <c r="F75" s="216">
        <v>1055</v>
      </c>
      <c r="G75" s="43"/>
      <c r="H75" s="30" t="s">
        <v>104</v>
      </c>
      <c r="I75" s="304" t="str">
        <f t="shared" si="0"/>
        <v>Please enter a value</v>
      </c>
      <c r="J75" s="154"/>
      <c r="K75" s="38"/>
      <c r="L75" s="225"/>
      <c r="M75" s="154"/>
      <c r="N75" s="226"/>
      <c r="O75" s="84"/>
      <c r="P75" s="8"/>
      <c r="Q75" s="32"/>
    </row>
    <row r="76" spans="1:17" s="17" customFormat="1" ht="15" customHeight="1">
      <c r="A76" s="307"/>
      <c r="B76" s="85"/>
      <c r="C76" s="53" t="s">
        <v>77</v>
      </c>
      <c r="D76" s="54"/>
      <c r="E76" s="55"/>
      <c r="F76" s="216">
        <v>1056</v>
      </c>
      <c r="G76" s="43"/>
      <c r="H76" s="30" t="s">
        <v>105</v>
      </c>
      <c r="I76" s="304" t="str">
        <f t="shared" si="0"/>
        <v>Please enter a value</v>
      </c>
      <c r="J76" s="154"/>
      <c r="K76" s="38"/>
      <c r="L76" s="225"/>
      <c r="M76" s="154"/>
      <c r="N76" s="226"/>
      <c r="O76" s="84"/>
      <c r="P76" s="8"/>
      <c r="Q76" s="32"/>
    </row>
    <row r="77" spans="1:17" s="17" customFormat="1" ht="15" customHeight="1">
      <c r="A77" s="307"/>
      <c r="B77" s="85"/>
      <c r="C77" s="53" t="s">
        <v>78</v>
      </c>
      <c r="D77" s="54"/>
      <c r="E77" s="55"/>
      <c r="F77" s="216">
        <v>1057</v>
      </c>
      <c r="G77" s="43"/>
      <c r="H77" s="30" t="s">
        <v>106</v>
      </c>
      <c r="I77" s="304" t="str">
        <f t="shared" si="0"/>
        <v>Please enter a value</v>
      </c>
      <c r="J77" s="154"/>
      <c r="K77" s="38"/>
      <c r="L77" s="225"/>
      <c r="M77" s="154"/>
      <c r="N77" s="226"/>
      <c r="O77" s="84"/>
      <c r="P77" s="8"/>
      <c r="Q77" s="32"/>
    </row>
    <row r="78" spans="1:17" s="17" customFormat="1" ht="15" customHeight="1">
      <c r="A78" s="307"/>
      <c r="B78" s="85"/>
      <c r="C78" s="53" t="s">
        <v>79</v>
      </c>
      <c r="D78" s="54"/>
      <c r="E78" s="55"/>
      <c r="F78" s="216">
        <v>1058</v>
      </c>
      <c r="G78" s="43"/>
      <c r="H78" s="30" t="s">
        <v>107</v>
      </c>
      <c r="I78" s="304" t="str">
        <f t="shared" si="0"/>
        <v>Please enter a value</v>
      </c>
      <c r="J78" s="154"/>
      <c r="K78" s="38"/>
      <c r="L78" s="225"/>
      <c r="M78" s="154"/>
      <c r="N78" s="226"/>
      <c r="O78" s="84"/>
      <c r="P78" s="8"/>
      <c r="Q78" s="32"/>
    </row>
    <row r="79" spans="1:17" s="17" customFormat="1" ht="15" customHeight="1">
      <c r="A79" s="307"/>
      <c r="B79" s="85"/>
      <c r="C79" s="53" t="s">
        <v>189</v>
      </c>
      <c r="D79" s="54"/>
      <c r="E79" s="55"/>
      <c r="F79" s="216">
        <v>1059</v>
      </c>
      <c r="G79" s="43"/>
      <c r="H79" s="30" t="s">
        <v>108</v>
      </c>
      <c r="I79" s="304" t="str">
        <f t="shared" si="0"/>
        <v>Please enter a value</v>
      </c>
      <c r="J79" s="154"/>
      <c r="K79" s="38"/>
      <c r="L79" s="225"/>
      <c r="M79" s="154"/>
      <c r="N79" s="226"/>
      <c r="O79" s="84"/>
      <c r="P79" s="8"/>
      <c r="Q79" s="32"/>
    </row>
    <row r="80" spans="1:17" ht="15" customHeight="1">
      <c r="A80" s="307"/>
      <c r="B80" s="85"/>
      <c r="C80" s="235" t="s">
        <v>541</v>
      </c>
      <c r="D80" s="218"/>
      <c r="E80" s="65"/>
      <c r="F80" s="216">
        <v>1060</v>
      </c>
      <c r="G80" s="45" t="str">
        <f>IF(COUNTIF(I73:I79,"&lt;&gt; ")=0,SUM(G73:G79),"")</f>
        <v/>
      </c>
      <c r="H80" s="30" t="s">
        <v>542</v>
      </c>
      <c r="I80" s="8"/>
      <c r="J80" s="8"/>
      <c r="K80" s="8"/>
      <c r="L80" s="8"/>
      <c r="M80" s="8"/>
      <c r="N80" s="8"/>
      <c r="O80" s="80"/>
      <c r="P80" s="8"/>
      <c r="Q80" s="20"/>
    </row>
    <row r="81" spans="1:17" ht="20.100000000000001" customHeight="1">
      <c r="A81" s="307"/>
      <c r="B81" s="186"/>
      <c r="C81" s="187"/>
      <c r="D81" s="187"/>
      <c r="E81" s="111"/>
      <c r="F81" s="188"/>
      <c r="G81" s="111"/>
      <c r="H81" s="189"/>
      <c r="I81" s="111"/>
      <c r="J81" s="111"/>
      <c r="K81" s="111"/>
      <c r="L81" s="111"/>
      <c r="M81" s="111"/>
      <c r="N81" s="111"/>
      <c r="O81" s="190"/>
      <c r="P81" s="8"/>
      <c r="Q81" s="20"/>
    </row>
    <row r="82" spans="1:17" ht="20.100000000000001" customHeight="1">
      <c r="A82" s="307"/>
      <c r="B82" s="58" t="s">
        <v>119</v>
      </c>
      <c r="C82" s="59"/>
      <c r="D82" s="59"/>
      <c r="E82" s="59"/>
      <c r="F82" s="59"/>
      <c r="G82" s="59"/>
      <c r="H82" s="76"/>
      <c r="I82" s="59"/>
      <c r="J82" s="59"/>
      <c r="K82" s="59"/>
      <c r="L82" s="59"/>
      <c r="M82" s="59"/>
      <c r="N82" s="59"/>
      <c r="O82" s="60"/>
      <c r="P82" s="8"/>
      <c r="Q82" s="20"/>
    </row>
    <row r="83" spans="1:17" ht="20.100000000000001" customHeight="1">
      <c r="A83" s="307"/>
      <c r="B83" s="202"/>
      <c r="C83" s="203"/>
      <c r="D83" s="203"/>
      <c r="E83" s="204"/>
      <c r="F83" s="205"/>
      <c r="G83" s="206"/>
      <c r="H83" s="207"/>
      <c r="I83" s="206"/>
      <c r="J83" s="193"/>
      <c r="K83" s="208"/>
      <c r="L83" s="206"/>
      <c r="M83" s="193"/>
      <c r="N83" s="206"/>
      <c r="O83" s="196"/>
      <c r="P83" s="8"/>
      <c r="Q83" s="20"/>
    </row>
    <row r="84" spans="1:17" ht="15" customHeight="1">
      <c r="A84" s="307"/>
      <c r="B84" s="81"/>
      <c r="C84" s="50" t="s">
        <v>309</v>
      </c>
      <c r="D84" s="51"/>
      <c r="E84" s="52"/>
      <c r="F84" s="49" t="s">
        <v>217</v>
      </c>
      <c r="G84" s="229" t="str">
        <f>G$22</f>
        <v>Amount</v>
      </c>
      <c r="H84" s="30"/>
      <c r="I84" s="35" t="str">
        <f>I$22</f>
        <v>Checks</v>
      </c>
      <c r="J84" s="8"/>
      <c r="K84" s="35" t="str">
        <f>K$22</f>
        <v>Remarks</v>
      </c>
      <c r="L84" s="35" t="str">
        <f>L$22</f>
        <v>Comments</v>
      </c>
      <c r="M84" s="8"/>
      <c r="N84" s="35" t="str">
        <f>N$22</f>
        <v>Supervisor Comments</v>
      </c>
      <c r="O84" s="80"/>
      <c r="P84" s="8"/>
      <c r="Q84" s="20"/>
    </row>
    <row r="85" spans="1:17" ht="15" customHeight="1">
      <c r="A85" s="307"/>
      <c r="B85" s="81"/>
      <c r="C85" s="53" t="s">
        <v>372</v>
      </c>
      <c r="D85" s="54"/>
      <c r="E85" s="55"/>
      <c r="F85" s="216">
        <v>1061</v>
      </c>
      <c r="G85" s="43"/>
      <c r="H85" s="30" t="s">
        <v>120</v>
      </c>
      <c r="I85" s="304" t="str">
        <f>IF(ISTEXT(G85),"No text please",IF(G85&lt;0,"No negatives please",IF(ISBLANK(G85),"Please enter a value",IF(AND(G85=0,ISERROR(FIND("zero",K85))),"Please confirm zero",IF(AND(G85&lt;&gt;0,K85="Confirmed zero"),"Value not zero"," ")))))</f>
        <v>Please enter a value</v>
      </c>
      <c r="J85" s="8"/>
      <c r="K85" s="38"/>
      <c r="L85" s="225"/>
      <c r="M85" s="8"/>
      <c r="N85" s="226"/>
      <c r="O85" s="80"/>
      <c r="P85" s="8"/>
      <c r="Q85" s="20"/>
    </row>
    <row r="86" spans="1:17" ht="15" customHeight="1">
      <c r="A86" s="307"/>
      <c r="B86" s="81"/>
      <c r="C86" s="53" t="s">
        <v>373</v>
      </c>
      <c r="D86" s="54"/>
      <c r="E86" s="55"/>
      <c r="F86" s="216">
        <v>1062</v>
      </c>
      <c r="G86" s="43"/>
      <c r="H86" s="30" t="s">
        <v>121</v>
      </c>
      <c r="I86" s="304" t="str">
        <f t="shared" ref="I86:I97" si="1">IF(ISTEXT(G86),"No text please",IF(G86&lt;0,"No negatives please",IF(ISBLANK(G86),"Please enter a value",IF(AND(G86=0,ISERROR(FIND("zero",K86))),"Please confirm zero",IF(AND(G86&lt;&gt;0,K86="Confirmed zero"),"Value not zero"," ")))))</f>
        <v>Please enter a value</v>
      </c>
      <c r="J86" s="8"/>
      <c r="K86" s="38"/>
      <c r="L86" s="225"/>
      <c r="M86" s="8"/>
      <c r="N86" s="226"/>
      <c r="O86" s="80"/>
      <c r="P86" s="8"/>
      <c r="Q86" s="20"/>
    </row>
    <row r="87" spans="1:17" ht="15" customHeight="1">
      <c r="A87" s="307"/>
      <c r="B87" s="81"/>
      <c r="C87" s="53" t="s">
        <v>374</v>
      </c>
      <c r="D87" s="54"/>
      <c r="E87" s="55"/>
      <c r="F87" s="216">
        <v>1063</v>
      </c>
      <c r="G87" s="43"/>
      <c r="H87" s="30" t="s">
        <v>122</v>
      </c>
      <c r="I87" s="304" t="str">
        <f t="shared" si="1"/>
        <v>Please enter a value</v>
      </c>
      <c r="J87" s="8"/>
      <c r="K87" s="38"/>
      <c r="L87" s="225"/>
      <c r="M87" s="8"/>
      <c r="N87" s="226"/>
      <c r="O87" s="80"/>
      <c r="P87" s="8"/>
      <c r="Q87" s="20"/>
    </row>
    <row r="88" spans="1:17" ht="15" customHeight="1">
      <c r="A88" s="307"/>
      <c r="B88" s="81"/>
      <c r="C88" s="53" t="s">
        <v>375</v>
      </c>
      <c r="D88" s="54"/>
      <c r="E88" s="55"/>
      <c r="F88" s="216">
        <v>1064</v>
      </c>
      <c r="G88" s="43"/>
      <c r="H88" s="30" t="s">
        <v>123</v>
      </c>
      <c r="I88" s="304" t="str">
        <f t="shared" si="1"/>
        <v>Please enter a value</v>
      </c>
      <c r="J88" s="8"/>
      <c r="K88" s="38"/>
      <c r="L88" s="225"/>
      <c r="M88" s="8"/>
      <c r="N88" s="226"/>
      <c r="O88" s="80"/>
      <c r="P88" s="8"/>
      <c r="Q88" s="20"/>
    </row>
    <row r="89" spans="1:17" ht="15" customHeight="1">
      <c r="A89" s="307"/>
      <c r="B89" s="81"/>
      <c r="C89" s="53" t="s">
        <v>376</v>
      </c>
      <c r="D89" s="54"/>
      <c r="E89" s="55"/>
      <c r="F89" s="216">
        <v>1065</v>
      </c>
      <c r="G89" s="43"/>
      <c r="H89" s="30" t="s">
        <v>124</v>
      </c>
      <c r="I89" s="304" t="str">
        <f t="shared" si="1"/>
        <v>Please enter a value</v>
      </c>
      <c r="J89" s="8"/>
      <c r="K89" s="38"/>
      <c r="L89" s="225"/>
      <c r="M89" s="8"/>
      <c r="N89" s="226"/>
      <c r="O89" s="80"/>
      <c r="P89" s="8"/>
      <c r="Q89" s="20"/>
    </row>
    <row r="90" spans="1:17" ht="15" customHeight="1">
      <c r="A90" s="307"/>
      <c r="B90" s="81"/>
      <c r="C90" s="53" t="s">
        <v>377</v>
      </c>
      <c r="D90" s="54"/>
      <c r="E90" s="55"/>
      <c r="F90" s="216">
        <v>1066</v>
      </c>
      <c r="G90" s="43"/>
      <c r="H90" s="30" t="s">
        <v>125</v>
      </c>
      <c r="I90" s="304" t="str">
        <f t="shared" si="1"/>
        <v>Please enter a value</v>
      </c>
      <c r="J90" s="8"/>
      <c r="K90" s="38"/>
      <c r="L90" s="225"/>
      <c r="M90" s="8"/>
      <c r="N90" s="226"/>
      <c r="O90" s="80"/>
      <c r="P90" s="8"/>
      <c r="Q90" s="20"/>
    </row>
    <row r="91" spans="1:17" ht="15" customHeight="1">
      <c r="A91" s="307"/>
      <c r="B91" s="81"/>
      <c r="C91" s="53" t="s">
        <v>378</v>
      </c>
      <c r="D91" s="54"/>
      <c r="E91" s="55"/>
      <c r="F91" s="216">
        <v>1067</v>
      </c>
      <c r="G91" s="43"/>
      <c r="H91" s="30" t="s">
        <v>126</v>
      </c>
      <c r="I91" s="304" t="str">
        <f t="shared" si="1"/>
        <v>Please enter a value</v>
      </c>
      <c r="J91" s="8"/>
      <c r="K91" s="38"/>
      <c r="L91" s="225"/>
      <c r="M91" s="8"/>
      <c r="N91" s="226"/>
      <c r="O91" s="80"/>
      <c r="P91" s="8"/>
      <c r="Q91" s="20"/>
    </row>
    <row r="92" spans="1:17" ht="15" customHeight="1">
      <c r="A92" s="307"/>
      <c r="B92" s="81"/>
      <c r="C92" s="53" t="s">
        <v>379</v>
      </c>
      <c r="D92" s="54"/>
      <c r="E92" s="55"/>
      <c r="F92" s="216">
        <v>1068</v>
      </c>
      <c r="G92" s="43"/>
      <c r="H92" s="30" t="s">
        <v>127</v>
      </c>
      <c r="I92" s="304" t="str">
        <f t="shared" si="1"/>
        <v>Please enter a value</v>
      </c>
      <c r="J92" s="8"/>
      <c r="K92" s="38"/>
      <c r="L92" s="225"/>
      <c r="M92" s="8"/>
      <c r="N92" s="226"/>
      <c r="O92" s="80"/>
      <c r="P92" s="8"/>
      <c r="Q92" s="20"/>
    </row>
    <row r="93" spans="1:17" ht="15" customHeight="1">
      <c r="A93" s="307"/>
      <c r="B93" s="81"/>
      <c r="C93" s="53" t="s">
        <v>380</v>
      </c>
      <c r="D93" s="54"/>
      <c r="E93" s="55"/>
      <c r="F93" s="216">
        <v>1069</v>
      </c>
      <c r="G93" s="43"/>
      <c r="H93" s="30" t="s">
        <v>128</v>
      </c>
      <c r="I93" s="304" t="str">
        <f t="shared" si="1"/>
        <v>Please enter a value</v>
      </c>
      <c r="J93" s="8"/>
      <c r="K93" s="38"/>
      <c r="L93" s="225"/>
      <c r="M93" s="8"/>
      <c r="N93" s="226"/>
      <c r="O93" s="80"/>
      <c r="P93" s="8"/>
      <c r="Q93" s="20"/>
    </row>
    <row r="94" spans="1:17" ht="15" customHeight="1">
      <c r="A94" s="307"/>
      <c r="B94" s="81"/>
      <c r="C94" s="53" t="s">
        <v>381</v>
      </c>
      <c r="D94" s="54"/>
      <c r="E94" s="55"/>
      <c r="F94" s="216">
        <v>1070</v>
      </c>
      <c r="G94" s="43"/>
      <c r="H94" s="265" t="s">
        <v>129</v>
      </c>
      <c r="I94" s="304" t="str">
        <f t="shared" si="1"/>
        <v>Please enter a value</v>
      </c>
      <c r="J94" s="8"/>
      <c r="K94" s="38"/>
      <c r="L94" s="225"/>
      <c r="M94" s="8"/>
      <c r="N94" s="272"/>
      <c r="O94" s="80"/>
      <c r="P94" s="8"/>
      <c r="Q94" s="20"/>
    </row>
    <row r="95" spans="1:17" s="325" customFormat="1" ht="15" customHeight="1">
      <c r="A95" s="315"/>
      <c r="B95" s="316"/>
      <c r="C95" s="260" t="s">
        <v>666</v>
      </c>
      <c r="D95" s="317"/>
      <c r="E95" s="318"/>
      <c r="F95" s="44">
        <v>1108</v>
      </c>
      <c r="G95" s="43"/>
      <c r="H95" s="265" t="s">
        <v>130</v>
      </c>
      <c r="I95" s="319" t="str">
        <f>IF(ISTEXT(G95),"No text please",IF(G95&lt;0,"No negatives please",IF(ISBLANK(G95),"Please enter a value",IF(AND(G95=0,ISERROR(FIND("zero",K95))),"Please confirm zero",IF(AND(G95&lt;&gt;0,K95="Confirmed zero"),"Value not zero"," ")))))</f>
        <v>Please enter a value</v>
      </c>
      <c r="J95" s="320"/>
      <c r="K95" s="321"/>
      <c r="L95" s="322"/>
      <c r="M95" s="320"/>
      <c r="N95" s="272"/>
      <c r="O95" s="323"/>
      <c r="P95" s="324"/>
      <c r="Q95" s="324"/>
    </row>
    <row r="96" spans="1:17" ht="15" customHeight="1">
      <c r="A96" s="307"/>
      <c r="B96" s="81"/>
      <c r="C96" s="260" t="s">
        <v>680</v>
      </c>
      <c r="D96" s="54"/>
      <c r="E96" s="55"/>
      <c r="F96" s="216">
        <v>1071</v>
      </c>
      <c r="G96" s="43"/>
      <c r="H96" s="265" t="s">
        <v>613</v>
      </c>
      <c r="I96" s="304" t="str">
        <f t="shared" si="1"/>
        <v>Please enter a value</v>
      </c>
      <c r="J96" s="8"/>
      <c r="K96" s="38"/>
      <c r="L96" s="225"/>
      <c r="M96" s="8"/>
      <c r="N96" s="226"/>
      <c r="O96" s="80"/>
      <c r="P96" s="8"/>
      <c r="Q96" s="20"/>
    </row>
    <row r="97" spans="1:17" ht="15" customHeight="1">
      <c r="A97" s="307"/>
      <c r="B97" s="81"/>
      <c r="C97" s="260" t="s">
        <v>681</v>
      </c>
      <c r="D97" s="54"/>
      <c r="E97" s="55"/>
      <c r="F97" s="216">
        <v>1072</v>
      </c>
      <c r="G97" s="43"/>
      <c r="H97" s="265" t="s">
        <v>614</v>
      </c>
      <c r="I97" s="304" t="str">
        <f t="shared" si="1"/>
        <v>Please enter a value</v>
      </c>
      <c r="J97" s="8"/>
      <c r="K97" s="38"/>
      <c r="L97" s="225"/>
      <c r="M97" s="8"/>
      <c r="N97" s="226"/>
      <c r="O97" s="80"/>
      <c r="P97" s="8"/>
      <c r="Q97" s="20"/>
    </row>
    <row r="98" spans="1:17" ht="15" customHeight="1">
      <c r="A98" s="307"/>
      <c r="B98" s="81"/>
      <c r="C98" s="235" t="s">
        <v>682</v>
      </c>
      <c r="D98" s="239"/>
      <c r="E98" s="240"/>
      <c r="F98" s="216">
        <v>1073</v>
      </c>
      <c r="G98" s="45" t="str">
        <f>IF(COUNTIF(G85:G97,"= ")+COUNTIF(I85:I97,"&lt;&gt; ")=0,SUM(G85:G97)," ")</f>
        <v xml:space="preserve"> </v>
      </c>
      <c r="H98" s="265" t="s">
        <v>667</v>
      </c>
      <c r="I98" s="8"/>
      <c r="J98" s="8"/>
      <c r="K98" s="8"/>
      <c r="L98" s="8"/>
      <c r="M98" s="8"/>
      <c r="N98" s="8"/>
      <c r="O98" s="80"/>
      <c r="P98" s="8"/>
      <c r="Q98" s="20"/>
    </row>
    <row r="99" spans="1:17" ht="20.100000000000001" customHeight="1">
      <c r="A99" s="307"/>
      <c r="B99" s="86"/>
      <c r="C99" s="25"/>
      <c r="D99" s="25"/>
      <c r="E99" s="15"/>
      <c r="F99" s="36"/>
      <c r="G99" s="16"/>
      <c r="H99" s="24"/>
      <c r="I99" s="16"/>
      <c r="J99" s="8"/>
      <c r="K99" s="7"/>
      <c r="L99" s="16"/>
      <c r="M99" s="8"/>
      <c r="N99" s="16"/>
      <c r="O99" s="80"/>
      <c r="P99" s="8"/>
      <c r="Q99" s="20"/>
    </row>
    <row r="100" spans="1:17" ht="20.100000000000001" customHeight="1">
      <c r="A100" s="307"/>
      <c r="B100" s="86"/>
      <c r="C100" s="25"/>
      <c r="D100" s="25"/>
      <c r="E100" s="15"/>
      <c r="F100" s="36"/>
      <c r="G100" s="16"/>
      <c r="H100" s="24"/>
      <c r="I100" s="16"/>
      <c r="J100" s="8"/>
      <c r="K100" s="7"/>
      <c r="L100" s="16"/>
      <c r="M100" s="8"/>
      <c r="N100" s="16"/>
      <c r="O100" s="80"/>
      <c r="P100" s="8"/>
      <c r="Q100" s="20"/>
    </row>
    <row r="101" spans="1:17" ht="15" customHeight="1">
      <c r="A101" s="307"/>
      <c r="B101" s="79"/>
      <c r="C101" s="68" t="s">
        <v>310</v>
      </c>
      <c r="D101" s="74"/>
      <c r="E101" s="75"/>
      <c r="F101" s="66" t="s">
        <v>217</v>
      </c>
      <c r="G101" s="229" t="str">
        <f>G$22</f>
        <v>Amount</v>
      </c>
      <c r="H101" s="30"/>
      <c r="I101" s="35" t="str">
        <f>I$22</f>
        <v>Checks</v>
      </c>
      <c r="J101" s="8"/>
      <c r="K101" s="35" t="str">
        <f>K$22</f>
        <v>Remarks</v>
      </c>
      <c r="L101" s="35" t="str">
        <f>L$22</f>
        <v>Comments</v>
      </c>
      <c r="M101" s="8"/>
      <c r="N101" s="35" t="str">
        <f>N$22</f>
        <v>Supervisor Comments</v>
      </c>
      <c r="O101" s="80"/>
      <c r="P101" s="8"/>
      <c r="Q101" s="20"/>
    </row>
    <row r="102" spans="1:17" ht="15" customHeight="1">
      <c r="A102" s="307"/>
      <c r="B102" s="87"/>
      <c r="C102" s="235" t="s">
        <v>543</v>
      </c>
      <c r="D102" s="221"/>
      <c r="E102" s="65"/>
      <c r="F102" s="216">
        <v>1074</v>
      </c>
      <c r="G102" s="43"/>
      <c r="H102" s="30" t="s">
        <v>544</v>
      </c>
      <c r="I102" s="304" t="str">
        <f>IF(ISTEXT(G102),"No text please",IF(G102&lt;0,"No negatives please",IF(ISBLANK(G102),"Please enter a value",IF(AND(G102=0,ISERROR(FIND("zero",K102))),"Please confirm zero",IF(AND(G102&lt;&gt;0,K102="Confirmed zero"),"Value not zero"," ")))))</f>
        <v>Please enter a value</v>
      </c>
      <c r="J102" s="8"/>
      <c r="K102" s="38"/>
      <c r="L102" s="225"/>
      <c r="M102" s="8"/>
      <c r="N102" s="226"/>
      <c r="O102" s="80"/>
      <c r="P102" s="8"/>
      <c r="Q102" s="20"/>
    </row>
    <row r="103" spans="1:17" ht="30" customHeight="1">
      <c r="A103" s="307"/>
      <c r="B103" s="86"/>
      <c r="C103" s="25"/>
      <c r="D103" s="25"/>
      <c r="E103" s="15"/>
      <c r="F103" s="36"/>
      <c r="G103" s="16"/>
      <c r="H103" s="24"/>
      <c r="I103" s="16"/>
      <c r="J103" s="8"/>
      <c r="K103" s="7"/>
      <c r="L103" s="16"/>
      <c r="M103" s="8"/>
      <c r="N103" s="16"/>
      <c r="O103" s="80"/>
      <c r="P103" s="8"/>
      <c r="Q103" s="20"/>
    </row>
    <row r="104" spans="1:17" ht="15" customHeight="1">
      <c r="A104" s="307"/>
      <c r="B104" s="79"/>
      <c r="C104" s="50" t="s">
        <v>311</v>
      </c>
      <c r="D104" s="51"/>
      <c r="E104" s="52"/>
      <c r="F104" s="66" t="s">
        <v>217</v>
      </c>
      <c r="G104" s="229" t="str">
        <f>G$22</f>
        <v>Amount</v>
      </c>
      <c r="H104" s="30"/>
      <c r="I104" s="35" t="str">
        <f>I$22</f>
        <v>Checks</v>
      </c>
      <c r="J104" s="8"/>
      <c r="K104" s="35" t="str">
        <f>K$22</f>
        <v>Remarks</v>
      </c>
      <c r="L104" s="35" t="str">
        <f>L$22</f>
        <v>Comments</v>
      </c>
      <c r="M104" s="8"/>
      <c r="N104" s="35" t="str">
        <f>N$22</f>
        <v>Supervisor Comments</v>
      </c>
      <c r="O104" s="80"/>
      <c r="P104" s="8"/>
      <c r="Q104" s="20"/>
    </row>
    <row r="105" spans="1:17" ht="15" customHeight="1">
      <c r="A105" s="307"/>
      <c r="B105" s="81"/>
      <c r="C105" s="53" t="s">
        <v>137</v>
      </c>
      <c r="D105" s="54"/>
      <c r="E105" s="55"/>
      <c r="F105" s="44">
        <v>1075</v>
      </c>
      <c r="G105" s="43"/>
      <c r="H105" s="30" t="s">
        <v>139</v>
      </c>
      <c r="I105" s="304" t="str">
        <f>IF(ISTEXT(G105),"No text please",IF(G105&lt;0,"No negatives please",IF(ISBLANK(G105),"Please enter a value",IF(AND(G105=0,ISERROR(FIND("zero",K105))),"Please confirm zero",IF(AND(G105&lt;&gt;0,K105="Confirmed zero"),"Value not zero"," ")))))</f>
        <v>Please enter a value</v>
      </c>
      <c r="J105" s="8"/>
      <c r="K105" s="38"/>
      <c r="L105" s="225"/>
      <c r="M105" s="8"/>
      <c r="N105" s="226"/>
      <c r="O105" s="80"/>
      <c r="P105" s="8"/>
      <c r="Q105" s="20"/>
    </row>
    <row r="106" spans="1:17" ht="15" customHeight="1">
      <c r="A106" s="307"/>
      <c r="B106" s="81"/>
      <c r="C106" s="106" t="s">
        <v>138</v>
      </c>
      <c r="D106" s="107"/>
      <c r="E106" s="55"/>
      <c r="F106" s="216">
        <v>1076</v>
      </c>
      <c r="G106" s="43"/>
      <c r="H106" s="30" t="s">
        <v>140</v>
      </c>
      <c r="I106" s="304" t="str">
        <f>IF(ISTEXT(G106),"No text please",IF(G106&lt;0,"No negatives please",IF(ISBLANK(G106),"Please enter a value",IF(AND(G106=0,ISERROR(FIND("zero",K106))),"Please confirm zero",IF(AND(G106&lt;&gt;0,K106="Confirmed zero"),"Value not zero"," ")))))</f>
        <v>Please enter a value</v>
      </c>
      <c r="J106" s="8"/>
      <c r="K106" s="38"/>
      <c r="L106" s="225"/>
      <c r="M106" s="8"/>
      <c r="N106" s="226"/>
      <c r="O106" s="80"/>
      <c r="P106" s="8"/>
      <c r="Q106" s="20"/>
    </row>
    <row r="107" spans="1:17" ht="15" customHeight="1">
      <c r="A107" s="307"/>
      <c r="B107" s="81"/>
      <c r="C107" s="235" t="s">
        <v>545</v>
      </c>
      <c r="D107" s="218"/>
      <c r="E107" s="65"/>
      <c r="F107" s="216">
        <v>1077</v>
      </c>
      <c r="G107" s="45" t="str">
        <f>IF(COUNTIF(I105:I106,"&lt;&gt; ")=0,SUM(G105:G106),"")</f>
        <v/>
      </c>
      <c r="H107" s="30" t="s">
        <v>546</v>
      </c>
      <c r="I107" s="8"/>
      <c r="J107" s="8"/>
      <c r="K107" s="8"/>
      <c r="L107" s="8"/>
      <c r="M107" s="8"/>
      <c r="N107" s="8"/>
      <c r="O107" s="80"/>
      <c r="P107" s="8"/>
      <c r="Q107" s="20"/>
    </row>
    <row r="108" spans="1:17" ht="20.100000000000001" customHeight="1">
      <c r="A108" s="307"/>
      <c r="B108" s="186"/>
      <c r="C108" s="187"/>
      <c r="D108" s="187"/>
      <c r="E108" s="111"/>
      <c r="F108" s="188"/>
      <c r="G108" s="111"/>
      <c r="H108" s="189"/>
      <c r="I108" s="111"/>
      <c r="J108" s="111"/>
      <c r="K108" s="111"/>
      <c r="L108" s="111"/>
      <c r="M108" s="111"/>
      <c r="N108" s="111"/>
      <c r="O108" s="190"/>
      <c r="P108" s="8"/>
      <c r="Q108" s="20"/>
    </row>
    <row r="109" spans="1:17" ht="20.100000000000001" customHeight="1">
      <c r="A109" s="307"/>
      <c r="B109" s="58" t="s">
        <v>141</v>
      </c>
      <c r="C109" s="59"/>
      <c r="D109" s="59"/>
      <c r="E109" s="59"/>
      <c r="F109" s="59"/>
      <c r="G109" s="59"/>
      <c r="H109" s="76"/>
      <c r="I109" s="59"/>
      <c r="J109" s="59"/>
      <c r="K109" s="59"/>
      <c r="L109" s="59"/>
      <c r="M109" s="59"/>
      <c r="N109" s="59"/>
      <c r="O109" s="60"/>
      <c r="P109" s="8"/>
      <c r="Q109" s="20"/>
    </row>
    <row r="110" spans="1:17" ht="20.100000000000001" customHeight="1">
      <c r="A110" s="307"/>
      <c r="B110" s="202"/>
      <c r="C110" s="203"/>
      <c r="D110" s="203"/>
      <c r="E110" s="204"/>
      <c r="F110" s="205"/>
      <c r="G110" s="206"/>
      <c r="H110" s="207"/>
      <c r="I110" s="206"/>
      <c r="J110" s="193"/>
      <c r="K110" s="208"/>
      <c r="L110" s="206"/>
      <c r="M110" s="193"/>
      <c r="N110" s="206"/>
      <c r="O110" s="196"/>
      <c r="P110" s="8"/>
      <c r="Q110" s="20"/>
    </row>
    <row r="111" spans="1:17" ht="15" customHeight="1">
      <c r="A111" s="307"/>
      <c r="B111" s="79"/>
      <c r="C111" s="50" t="s">
        <v>312</v>
      </c>
      <c r="D111" s="51"/>
      <c r="E111" s="61"/>
      <c r="F111" s="66" t="s">
        <v>217</v>
      </c>
      <c r="G111" s="229" t="str">
        <f>G$22</f>
        <v>Amount</v>
      </c>
      <c r="H111" s="30"/>
      <c r="I111" s="35" t="str">
        <f>I$22</f>
        <v>Checks</v>
      </c>
      <c r="J111" s="8"/>
      <c r="K111" s="35" t="str">
        <f>K$22</f>
        <v>Remarks</v>
      </c>
      <c r="L111" s="35" t="str">
        <f>L$22</f>
        <v>Comments</v>
      </c>
      <c r="M111" s="8"/>
      <c r="N111" s="35" t="str">
        <f>N$22</f>
        <v>Supervisor Comments</v>
      </c>
      <c r="O111" s="80"/>
      <c r="P111" s="8"/>
      <c r="Q111" s="20"/>
    </row>
    <row r="112" spans="1:17" ht="15" customHeight="1">
      <c r="A112" s="307"/>
      <c r="B112" s="88"/>
      <c r="C112" s="53" t="s">
        <v>142</v>
      </c>
      <c r="D112" s="54"/>
      <c r="E112" s="55"/>
      <c r="F112" s="216">
        <v>1078</v>
      </c>
      <c r="G112" s="43"/>
      <c r="H112" s="30" t="s">
        <v>144</v>
      </c>
      <c r="I112" s="304" t="str">
        <f>IF(ISTEXT(G112),"No text please",IF(G112&lt;0,"No negatives please",IF(ISBLANK(G112),"Please enter a value",IF(AND(G112=0,ISERROR(FIND("zero",K112))),"Please confirm zero",IF(AND(G112&lt;&gt;0,K112="Confirmed zero"),"Value not zero"," ")))))</f>
        <v>Please enter a value</v>
      </c>
      <c r="J112" s="8"/>
      <c r="K112" s="38"/>
      <c r="L112" s="225"/>
      <c r="M112" s="8"/>
      <c r="N112" s="226"/>
      <c r="O112" s="80"/>
      <c r="P112" s="8"/>
      <c r="Q112" s="20"/>
    </row>
    <row r="113" spans="1:17" ht="15" customHeight="1">
      <c r="A113" s="307"/>
      <c r="B113" s="88"/>
      <c r="C113" s="106" t="s">
        <v>143</v>
      </c>
      <c r="D113" s="107"/>
      <c r="E113" s="55"/>
      <c r="F113" s="216">
        <v>1079</v>
      </c>
      <c r="G113" s="43"/>
      <c r="H113" s="30" t="s">
        <v>145</v>
      </c>
      <c r="I113" s="304" t="str">
        <f>IF(ISTEXT(G113),"No text please",IF(G113&lt;0,"No negatives please",IF(ISBLANK(G113),"Please enter a value",IF(AND(G113=0,ISERROR(FIND("zero",K113))),"Please confirm zero",IF(AND(G113&lt;&gt;0,K113="Confirmed zero"),"Value not zero"," ")))))</f>
        <v>Please enter a value</v>
      </c>
      <c r="J113" s="8"/>
      <c r="K113" s="38"/>
      <c r="L113" s="225"/>
      <c r="M113" s="8"/>
      <c r="N113" s="226"/>
      <c r="O113" s="80"/>
      <c r="P113" s="8"/>
      <c r="Q113" s="20"/>
    </row>
    <row r="114" spans="1:17" ht="15" customHeight="1">
      <c r="A114" s="307"/>
      <c r="B114" s="88"/>
      <c r="C114" s="235" t="s">
        <v>184</v>
      </c>
      <c r="D114" s="218"/>
      <c r="E114" s="65"/>
      <c r="F114" s="216">
        <v>1080</v>
      </c>
      <c r="G114" s="45" t="str">
        <f>IF(COUNTIF(I112:I113,"&lt;&gt; ")=0,SUM(G112:G113),"")</f>
        <v/>
      </c>
      <c r="H114" s="30" t="s">
        <v>146</v>
      </c>
      <c r="I114" s="8"/>
      <c r="J114" s="8"/>
      <c r="K114" s="8"/>
      <c r="L114" s="8"/>
      <c r="M114" s="8"/>
      <c r="N114" s="8"/>
      <c r="O114" s="80"/>
      <c r="P114" s="8"/>
      <c r="Q114" s="20"/>
    </row>
    <row r="115" spans="1:17" ht="30" customHeight="1">
      <c r="A115" s="307"/>
      <c r="B115" s="86"/>
      <c r="C115" s="25"/>
      <c r="D115" s="25"/>
      <c r="E115" s="15"/>
      <c r="F115" s="36"/>
      <c r="G115" s="16"/>
      <c r="H115" s="24"/>
      <c r="I115" s="16"/>
      <c r="J115" s="8"/>
      <c r="K115" s="7"/>
      <c r="L115" s="16"/>
      <c r="M115" s="8"/>
      <c r="N115" s="16"/>
      <c r="O115" s="80"/>
      <c r="P115" s="8"/>
      <c r="Q115" s="20"/>
    </row>
    <row r="116" spans="1:17" ht="15" customHeight="1">
      <c r="A116" s="307"/>
      <c r="B116" s="79"/>
      <c r="C116" s="50" t="s">
        <v>313</v>
      </c>
      <c r="D116" s="51"/>
      <c r="E116" s="61"/>
      <c r="F116" s="66" t="s">
        <v>217</v>
      </c>
      <c r="G116" s="229" t="str">
        <f>G$22</f>
        <v>Amount</v>
      </c>
      <c r="H116" s="30"/>
      <c r="I116" s="35" t="str">
        <f>I$22</f>
        <v>Checks</v>
      </c>
      <c r="J116" s="8"/>
      <c r="K116" s="35" t="str">
        <f>K$22</f>
        <v>Remarks</v>
      </c>
      <c r="L116" s="35" t="str">
        <f>L$22</f>
        <v>Comments</v>
      </c>
      <c r="M116" s="8"/>
      <c r="N116" s="35" t="str">
        <f>N$22</f>
        <v>Supervisor Comments</v>
      </c>
      <c r="O116" s="80"/>
      <c r="P116" s="8"/>
      <c r="Q116" s="20"/>
    </row>
    <row r="117" spans="1:17" ht="15" customHeight="1">
      <c r="A117" s="307"/>
      <c r="B117" s="81"/>
      <c r="C117" s="53" t="s">
        <v>147</v>
      </c>
      <c r="D117" s="54"/>
      <c r="E117" s="55"/>
      <c r="F117" s="216">
        <v>1081</v>
      </c>
      <c r="G117" s="224"/>
      <c r="H117" s="30" t="s">
        <v>151</v>
      </c>
      <c r="I117" s="304" t="str">
        <f>IF(ISTEXT(G117),"No text please",IF(G117&lt;0,"No negatives please",IF(ISBLANK(G117),"Please enter a value",IF(AND(G117=0,ISERROR(FIND("zero",K117))),"Please confirm zero",IF(AND(G117&lt;&gt;0,K117="Confirmed zero"),"Value not zero",IF(SUM(G117:G118)&lt;SUM(G119:G120),"10.a. + 10.b. &lt; 10.c. + 10.d.",IF(SUM(G117:G118)&lt;G119+G120/0.85,"Value underreported?"," ")))))))</f>
        <v>Please enter a value</v>
      </c>
      <c r="J117" s="8"/>
      <c r="K117" s="38"/>
      <c r="L117" s="225"/>
      <c r="M117" s="8"/>
      <c r="N117" s="226"/>
      <c r="O117" s="80"/>
      <c r="P117" s="8"/>
      <c r="Q117" s="20"/>
    </row>
    <row r="118" spans="1:17" ht="15" customHeight="1">
      <c r="A118" s="307"/>
      <c r="B118" s="81"/>
      <c r="C118" s="53" t="s">
        <v>148</v>
      </c>
      <c r="D118" s="54"/>
      <c r="E118" s="55"/>
      <c r="F118" s="216">
        <v>1082</v>
      </c>
      <c r="G118" s="43"/>
      <c r="H118" s="30" t="s">
        <v>182</v>
      </c>
      <c r="I118" s="304" t="str">
        <f>IF(ISTEXT(G118),"No text please",IF(G118&lt;0,"No negatives please",IF(ISBLANK(G118),"Please enter a value",IF(AND(G118=0,ISERROR(FIND("zero",K118))),"Please confirm zero",IF(AND(G118&lt;&gt;0,K118="Confirmed zero"),"Value not zero",IF(SUM(G117:G118)&lt;SUM(G119:G120),"10.a. + 10.b. &lt; 10.c. + 10.d.",IF(SUM(G117:G118)&lt;G119+G120/0.85,"Value underreported?"," ")))))))</f>
        <v>Please enter a value</v>
      </c>
      <c r="J118" s="8"/>
      <c r="K118" s="38"/>
      <c r="L118" s="225"/>
      <c r="M118" s="8"/>
      <c r="N118" s="226"/>
      <c r="O118" s="80"/>
      <c r="P118" s="8"/>
      <c r="Q118" s="20"/>
    </row>
    <row r="119" spans="1:17" ht="15" customHeight="1">
      <c r="A119" s="307"/>
      <c r="B119" s="81"/>
      <c r="C119" s="53" t="s">
        <v>149</v>
      </c>
      <c r="D119" s="54"/>
      <c r="E119" s="55"/>
      <c r="F119" s="216">
        <v>1083</v>
      </c>
      <c r="G119" s="43"/>
      <c r="H119" s="30" t="s">
        <v>152</v>
      </c>
      <c r="I119" s="304" t="str">
        <f>IF(ISTEXT(G119),"No text please",IF(G119&lt;0,"No negatives please",IF(ISBLANK(G119),"Please enter a value",IF(AND(G119=0,ISERROR(FIND("zero",K119))),"Please confirm zero",IF(AND(G119&lt;&gt;0,K119="Confirmed zero"),"Value not zero",IF(SUM(G117:G118)&lt;SUM(G119:G120),"10.a. + 10.b. &lt; 10.c. + 10.d."," "))))))</f>
        <v>Please enter a value</v>
      </c>
      <c r="J119" s="8"/>
      <c r="K119" s="38"/>
      <c r="L119" s="225"/>
      <c r="M119" s="8"/>
      <c r="N119" s="226"/>
      <c r="O119" s="80"/>
      <c r="P119" s="20"/>
      <c r="Q119" s="20"/>
    </row>
    <row r="120" spans="1:17" ht="15" customHeight="1">
      <c r="A120" s="307"/>
      <c r="B120" s="81"/>
      <c r="C120" s="106" t="s">
        <v>216</v>
      </c>
      <c r="D120" s="107"/>
      <c r="E120" s="55"/>
      <c r="F120" s="216">
        <v>1084</v>
      </c>
      <c r="G120" s="224"/>
      <c r="H120" s="30" t="s">
        <v>153</v>
      </c>
      <c r="I120" s="304" t="str">
        <f>IF(ISTEXT(G120),"No text please",IF(G120&lt;0,"No negatives please",IF(ISBLANK(G120),"Please enter a value",IF(AND(G120=0,ISERROR(FIND("zero",K120))),"Please confirm zero",IF(AND(G120&lt;&gt;0,K120="Confirmed zero"),"Value not zero",IF(SUM(G117:G118)&lt;SUM(G119:G120),"10.a. + 10.b. &lt; 10.c. + 10.d.",IF(SUM(G117:G118)&lt;G119+G120/0.85,"Haircuts not applied?"," ")))))))</f>
        <v>Please enter a value</v>
      </c>
      <c r="J120" s="8"/>
      <c r="K120" s="38"/>
      <c r="L120" s="225"/>
      <c r="M120" s="8"/>
      <c r="N120" s="226"/>
      <c r="O120" s="80"/>
      <c r="P120" s="20"/>
      <c r="Q120" s="20"/>
    </row>
    <row r="121" spans="1:17" ht="15" customHeight="1">
      <c r="A121" s="307"/>
      <c r="B121" s="81"/>
      <c r="C121" s="235" t="s">
        <v>547</v>
      </c>
      <c r="D121" s="218"/>
      <c r="E121" s="65"/>
      <c r="F121" s="216">
        <v>1085</v>
      </c>
      <c r="G121" s="45" t="str">
        <f>IF(COUNTIF(I117:I120,"&lt;&gt; ")=0,MAX(SUM(G117:G118)-SUM(G119:G120),0),"")</f>
        <v/>
      </c>
      <c r="H121" s="30" t="s">
        <v>548</v>
      </c>
      <c r="I121" s="8"/>
      <c r="J121" s="8"/>
      <c r="K121" s="8"/>
      <c r="L121" s="8"/>
      <c r="M121" s="8"/>
      <c r="N121" s="8"/>
      <c r="O121" s="80"/>
      <c r="P121" s="20"/>
      <c r="Q121" s="20"/>
    </row>
    <row r="122" spans="1:17" ht="30" customHeight="1">
      <c r="A122" s="307"/>
      <c r="B122" s="86"/>
      <c r="C122" s="25"/>
      <c r="D122" s="25"/>
      <c r="E122" s="15"/>
      <c r="F122" s="36"/>
      <c r="G122" s="16"/>
      <c r="H122" s="24"/>
      <c r="I122" s="16"/>
      <c r="J122" s="8"/>
      <c r="K122" s="7"/>
      <c r="L122" s="16"/>
      <c r="M122" s="8"/>
      <c r="N122" s="16"/>
      <c r="O122" s="80"/>
      <c r="P122" s="8"/>
      <c r="Q122" s="20"/>
    </row>
    <row r="123" spans="1:17" ht="15" customHeight="1">
      <c r="A123" s="307"/>
      <c r="B123" s="79"/>
      <c r="C123" s="50" t="s">
        <v>314</v>
      </c>
      <c r="D123" s="51"/>
      <c r="E123" s="52"/>
      <c r="F123" s="66" t="s">
        <v>217</v>
      </c>
      <c r="G123" s="229" t="str">
        <f>G$22</f>
        <v>Amount</v>
      </c>
      <c r="H123" s="30"/>
      <c r="I123" s="35" t="str">
        <f>I$22</f>
        <v>Checks</v>
      </c>
      <c r="J123" s="8"/>
      <c r="K123" s="35" t="str">
        <f>K$22</f>
        <v>Remarks</v>
      </c>
      <c r="L123" s="35" t="str">
        <f>L$22</f>
        <v>Comments</v>
      </c>
      <c r="M123" s="8"/>
      <c r="N123" s="35" t="str">
        <f>N$22</f>
        <v>Supervisor Comments</v>
      </c>
      <c r="O123" s="80"/>
      <c r="P123" s="8"/>
      <c r="Q123" s="20"/>
    </row>
    <row r="124" spans="1:17" ht="15" customHeight="1">
      <c r="A124" s="307"/>
      <c r="B124" s="81"/>
      <c r="C124" s="235" t="s">
        <v>481</v>
      </c>
      <c r="D124" s="221"/>
      <c r="E124" s="65"/>
      <c r="F124" s="216">
        <v>1086</v>
      </c>
      <c r="G124" s="43"/>
      <c r="H124" s="30" t="s">
        <v>154</v>
      </c>
      <c r="I124" s="304" t="str">
        <f>IF(ISTEXT(G124),"No text please",IF(G124&lt;0,"No negatives please",IF(ISBLANK(G124),"Please enter a value",IF(AND(G124=0,ISERROR(FIND("zero",K124))),"Please confirm zero",IF(AND(G124&lt;&gt;0,K124="Confirmed zero"),"Value not zero"," ")))))</f>
        <v>Please enter a value</v>
      </c>
      <c r="J124" s="8"/>
      <c r="K124" s="38"/>
      <c r="L124" s="225"/>
      <c r="M124" s="8"/>
      <c r="N124" s="226"/>
      <c r="O124" s="80"/>
      <c r="P124" s="20"/>
      <c r="Q124" s="20"/>
    </row>
    <row r="125" spans="1:17" ht="20.100000000000001" customHeight="1">
      <c r="A125" s="307"/>
      <c r="B125" s="186"/>
      <c r="C125" s="187"/>
      <c r="D125" s="187"/>
      <c r="E125" s="111"/>
      <c r="F125" s="188"/>
      <c r="G125" s="111"/>
      <c r="H125" s="189"/>
      <c r="I125" s="111"/>
      <c r="J125" s="111"/>
      <c r="K125" s="111"/>
      <c r="L125" s="111"/>
      <c r="M125" s="111"/>
      <c r="N125" s="111"/>
      <c r="O125" s="190"/>
      <c r="P125" s="8"/>
      <c r="Q125" s="20"/>
    </row>
    <row r="126" spans="1:17" ht="20.100000000000001" customHeight="1">
      <c r="A126" s="307"/>
      <c r="B126" s="58" t="s">
        <v>155</v>
      </c>
      <c r="C126" s="59"/>
      <c r="D126" s="59"/>
      <c r="E126" s="59"/>
      <c r="F126" s="59"/>
      <c r="G126" s="59"/>
      <c r="H126" s="76"/>
      <c r="I126" s="59"/>
      <c r="J126" s="59"/>
      <c r="K126" s="59"/>
      <c r="L126" s="59"/>
      <c r="M126" s="59"/>
      <c r="N126" s="59"/>
      <c r="O126" s="60"/>
      <c r="P126" s="20"/>
      <c r="Q126" s="20"/>
    </row>
    <row r="127" spans="1:17" ht="20.100000000000001" customHeight="1">
      <c r="A127" s="307"/>
      <c r="B127" s="202"/>
      <c r="C127" s="203"/>
      <c r="D127" s="203"/>
      <c r="E127" s="204"/>
      <c r="F127" s="205"/>
      <c r="G127" s="206"/>
      <c r="H127" s="207"/>
      <c r="I127" s="206"/>
      <c r="J127" s="193"/>
      <c r="K127" s="208"/>
      <c r="L127" s="206"/>
      <c r="M127" s="193"/>
      <c r="N127" s="206"/>
      <c r="O127" s="196"/>
      <c r="P127" s="8"/>
      <c r="Q127" s="20"/>
    </row>
    <row r="128" spans="1:17" ht="15" customHeight="1">
      <c r="A128" s="307"/>
      <c r="B128" s="79"/>
      <c r="C128" s="50" t="s">
        <v>315</v>
      </c>
      <c r="D128" s="51"/>
      <c r="E128" s="52"/>
      <c r="F128" s="66" t="s">
        <v>217</v>
      </c>
      <c r="G128" s="229" t="str">
        <f>G$22</f>
        <v>Amount</v>
      </c>
      <c r="H128" s="30"/>
      <c r="I128" s="35" t="str">
        <f>I$22</f>
        <v>Checks</v>
      </c>
      <c r="J128" s="8"/>
      <c r="K128" s="35" t="str">
        <f>K$22</f>
        <v>Remarks</v>
      </c>
      <c r="L128" s="35" t="str">
        <f>L$22</f>
        <v>Comments</v>
      </c>
      <c r="M128" s="8"/>
      <c r="N128" s="35" t="str">
        <f>N$22</f>
        <v>Supervisor Comments</v>
      </c>
      <c r="O128" s="80"/>
      <c r="P128" s="8"/>
      <c r="Q128" s="20"/>
    </row>
    <row r="129" spans="1:17" ht="15" customHeight="1">
      <c r="A129" s="307"/>
      <c r="B129" s="81"/>
      <c r="C129" s="235" t="s">
        <v>329</v>
      </c>
      <c r="D129" s="221"/>
      <c r="E129" s="65"/>
      <c r="F129" s="216">
        <v>1087</v>
      </c>
      <c r="G129" s="43"/>
      <c r="H129" s="30" t="s">
        <v>549</v>
      </c>
      <c r="I129" s="304" t="str">
        <f>IF(ISTEXT(G129),"No text please",IF(G129&lt;0,"No negatives please",IF(ISBLANK(G129),"Please enter a value",IF(AND(G129=0,ISERROR(FIND("zero",K129))),"Please confirm zero",IF(AND(G129&lt;&gt;0,K129="Confirmed zero"),"Value not zero"," ")))))</f>
        <v>Please enter a value</v>
      </c>
      <c r="J129" s="8"/>
      <c r="K129" s="38"/>
      <c r="L129" s="225"/>
      <c r="M129" s="8"/>
      <c r="N129" s="226"/>
      <c r="O129" s="80"/>
      <c r="P129" s="8"/>
      <c r="Q129" s="20"/>
    </row>
    <row r="130" spans="1:17" ht="30" customHeight="1">
      <c r="A130" s="307"/>
      <c r="B130" s="86"/>
      <c r="C130" s="25"/>
      <c r="D130" s="25"/>
      <c r="E130" s="15"/>
      <c r="F130" s="36"/>
      <c r="G130" s="16"/>
      <c r="H130" s="24"/>
      <c r="I130" s="16"/>
      <c r="J130" s="8"/>
      <c r="K130" s="7"/>
      <c r="L130" s="16"/>
      <c r="M130" s="8"/>
      <c r="N130" s="16"/>
      <c r="O130" s="80"/>
      <c r="P130" s="8"/>
      <c r="Q130" s="20"/>
    </row>
    <row r="131" spans="1:17" ht="15" customHeight="1">
      <c r="A131" s="307"/>
      <c r="B131" s="79"/>
      <c r="C131" s="50" t="s">
        <v>316</v>
      </c>
      <c r="D131" s="51"/>
      <c r="E131" s="52"/>
      <c r="F131" s="73" t="s">
        <v>217</v>
      </c>
      <c r="G131" s="229" t="str">
        <f>G$22</f>
        <v>Amount</v>
      </c>
      <c r="H131" s="30"/>
      <c r="I131" s="35" t="str">
        <f>I$22</f>
        <v>Checks</v>
      </c>
      <c r="J131" s="8"/>
      <c r="K131" s="35" t="str">
        <f>K$22</f>
        <v>Remarks</v>
      </c>
      <c r="L131" s="35" t="str">
        <f>L$22</f>
        <v>Comments</v>
      </c>
      <c r="M131" s="8"/>
      <c r="N131" s="35" t="str">
        <f>N$22</f>
        <v>Supervisor Comments</v>
      </c>
      <c r="O131" s="80"/>
      <c r="P131" s="8"/>
      <c r="Q131" s="20"/>
    </row>
    <row r="132" spans="1:17" ht="15" customHeight="1">
      <c r="A132" s="307"/>
      <c r="B132" s="81"/>
      <c r="C132" s="53" t="s">
        <v>165</v>
      </c>
      <c r="D132" s="54"/>
      <c r="E132" s="55"/>
      <c r="F132" s="216">
        <v>1088</v>
      </c>
      <c r="G132" s="43"/>
      <c r="H132" s="30" t="s">
        <v>156</v>
      </c>
      <c r="I132" s="304" t="str">
        <f>IF(ISTEXT(G132),"No text please",IF(G132&lt;0,"No negatives please",IF(ISBLANK(G132),"Please enter a value",IF(AND(G132=0,ISERROR(FIND("zero",K132))),"Please confirm zero",IF(AND(G132&lt;&gt;0,K132="Confirmed zero"),"Value not zero",IF(G132&lt;G133,"&lt; 13.a.(1)"," "))))))</f>
        <v>Please enter a value</v>
      </c>
      <c r="J132" s="8"/>
      <c r="K132" s="38"/>
      <c r="L132" s="225"/>
      <c r="M132" s="8"/>
      <c r="N132" s="226"/>
      <c r="O132" s="80"/>
      <c r="P132" s="20"/>
      <c r="Q132" s="20"/>
    </row>
    <row r="133" spans="1:17" ht="15" customHeight="1">
      <c r="A133" s="307"/>
      <c r="B133" s="81"/>
      <c r="C133" s="217" t="s">
        <v>181</v>
      </c>
      <c r="D133" s="57"/>
      <c r="E133" s="55"/>
      <c r="F133" s="216">
        <v>1089</v>
      </c>
      <c r="G133" s="43"/>
      <c r="H133" s="30" t="s">
        <v>158</v>
      </c>
      <c r="I133" s="304" t="str">
        <f>IF(ISTEXT(G133),"No text please",IF(G133&lt;0,"No negatives please",IF(ISBLANK(G133),"Please enter a value",IF(AND(G133=0,ISERROR(FIND("zero",K133))),"Please confirm zero",IF(AND(G133&lt;&gt;0,K133="Confirmed zero"),"Value not zero",IF(G132&lt;G133,"&gt; 13.a."," "))))))</f>
        <v>Please enter a value</v>
      </c>
      <c r="J133" s="8"/>
      <c r="K133" s="38"/>
      <c r="L133" s="225"/>
      <c r="M133" s="8"/>
      <c r="N133" s="226"/>
      <c r="O133" s="80"/>
      <c r="P133" s="20"/>
      <c r="Q133" s="20"/>
    </row>
    <row r="134" spans="1:17" ht="15" customHeight="1">
      <c r="A134" s="307"/>
      <c r="B134" s="81"/>
      <c r="C134" s="53" t="s">
        <v>166</v>
      </c>
      <c r="D134" s="54"/>
      <c r="E134" s="55"/>
      <c r="F134" s="44">
        <v>1090</v>
      </c>
      <c r="G134" s="43"/>
      <c r="H134" s="30" t="s">
        <v>157</v>
      </c>
      <c r="I134" s="304" t="str">
        <f>IF(ISTEXT(G134),"No text please",IF(G134&lt;0,"No negatives please",IF(ISBLANK(G134),"Please enter a value",IF(AND(G134=0,ISERROR(FIND("zero",K134))),"Please confirm zero",IF(AND(G134&lt;&gt;0,K134="Confirmed zero"),"Value not zero"," ")))))</f>
        <v>Please enter a value</v>
      </c>
      <c r="J134" s="8"/>
      <c r="K134" s="38"/>
      <c r="L134" s="225"/>
      <c r="M134" s="8"/>
      <c r="N134" s="226"/>
      <c r="O134" s="80"/>
      <c r="P134" s="20"/>
      <c r="Q134" s="20"/>
    </row>
    <row r="135" spans="1:17" ht="15" customHeight="1">
      <c r="A135" s="307"/>
      <c r="B135" s="81"/>
      <c r="C135" s="235" t="s">
        <v>550</v>
      </c>
      <c r="D135" s="218"/>
      <c r="E135" s="65"/>
      <c r="F135" s="216">
        <v>1091</v>
      </c>
      <c r="G135" s="45" t="str">
        <f>IF(COUNTIF(I132:I134,"&lt;&gt; ")=0,MAX(G132-G133,0)+G134,"")</f>
        <v/>
      </c>
      <c r="H135" s="30" t="s">
        <v>551</v>
      </c>
      <c r="I135" s="8"/>
      <c r="J135" s="8"/>
      <c r="K135" s="8"/>
      <c r="L135" s="8"/>
      <c r="M135" s="8"/>
      <c r="N135" s="8"/>
      <c r="O135" s="80"/>
      <c r="P135" s="20"/>
      <c r="Q135" s="20"/>
    </row>
    <row r="136" spans="1:17" ht="20.100000000000001" customHeight="1">
      <c r="A136" s="307"/>
      <c r="B136" s="186"/>
      <c r="C136" s="187"/>
      <c r="D136" s="187"/>
      <c r="E136" s="111"/>
      <c r="F136" s="188"/>
      <c r="G136" s="111"/>
      <c r="H136" s="189"/>
      <c r="I136" s="111"/>
      <c r="J136" s="111"/>
      <c r="K136" s="111"/>
      <c r="L136" s="111"/>
      <c r="M136" s="111"/>
      <c r="N136" s="111"/>
      <c r="O136" s="190"/>
      <c r="P136" s="8"/>
      <c r="Q136" s="20"/>
    </row>
    <row r="137" spans="1:17" ht="20.100000000000001" customHeight="1">
      <c r="A137" s="307"/>
      <c r="B137" s="58" t="s">
        <v>253</v>
      </c>
      <c r="C137" s="59"/>
      <c r="D137" s="59"/>
      <c r="E137" s="59"/>
      <c r="F137" s="59"/>
      <c r="G137" s="59"/>
      <c r="H137" s="76"/>
      <c r="I137" s="59"/>
      <c r="J137" s="59"/>
      <c r="K137" s="59"/>
      <c r="L137" s="59"/>
      <c r="M137" s="59"/>
      <c r="N137" s="59"/>
      <c r="O137" s="60"/>
      <c r="P137" s="20"/>
      <c r="Q137" s="20"/>
    </row>
    <row r="138" spans="1:17" ht="20.100000000000001" customHeight="1">
      <c r="A138" s="307"/>
      <c r="B138" s="202"/>
      <c r="C138" s="203"/>
      <c r="D138" s="203"/>
      <c r="E138" s="204"/>
      <c r="F138" s="205"/>
      <c r="G138" s="206"/>
      <c r="H138" s="207"/>
      <c r="I138" s="206"/>
      <c r="J138" s="193"/>
      <c r="K138" s="208"/>
      <c r="L138" s="206"/>
      <c r="M138" s="193"/>
      <c r="N138" s="206"/>
      <c r="O138" s="196"/>
      <c r="P138" s="8"/>
      <c r="Q138" s="20"/>
    </row>
    <row r="139" spans="1:17" ht="15" customHeight="1">
      <c r="A139" s="307"/>
      <c r="B139" s="79"/>
      <c r="C139" s="50" t="s">
        <v>317</v>
      </c>
      <c r="D139" s="51"/>
      <c r="E139" s="52"/>
      <c r="F139" s="66" t="s">
        <v>217</v>
      </c>
      <c r="G139" s="229" t="str">
        <f>G$22</f>
        <v>Amount</v>
      </c>
      <c r="H139" s="30"/>
      <c r="I139" s="35" t="str">
        <f>I$22</f>
        <v>Checks</v>
      </c>
      <c r="J139" s="8"/>
      <c r="K139" s="35" t="str">
        <f>K$22</f>
        <v>Remarks</v>
      </c>
      <c r="L139" s="35" t="str">
        <f>L$22</f>
        <v>Comments</v>
      </c>
      <c r="M139" s="8"/>
      <c r="N139" s="35" t="str">
        <f>N$22</f>
        <v>Supervisor Comments</v>
      </c>
      <c r="O139" s="80"/>
      <c r="P139" s="8"/>
      <c r="Q139" s="20"/>
    </row>
    <row r="140" spans="1:17" ht="15" customHeight="1">
      <c r="A140" s="307"/>
      <c r="B140" s="81"/>
      <c r="C140" s="53" t="s">
        <v>159</v>
      </c>
      <c r="D140" s="54"/>
      <c r="E140" s="55"/>
      <c r="F140" s="216">
        <v>1092</v>
      </c>
      <c r="G140" s="43"/>
      <c r="H140" s="30" t="s">
        <v>167</v>
      </c>
      <c r="I140" s="304" t="str">
        <f>IF(ISTEXT(G140),"No text please",IF(G140&lt;0,"No negatives please",IF(ISBLANK(G140),"Please enter a value",IF(AND(G140=0,ISERROR(FIND("zero",K140))),"Please confirm zero",IF(AND(G140&lt;&gt;0,K140="Confirmed zero"),"Value not zero",IF(G140&lt;G141,"&lt; 14.b.",IF(AND(G70&lt;&gt;"",G140&lt;G70),"&lt; 4.e."," ")))))))</f>
        <v>Please enter a value</v>
      </c>
      <c r="J140" s="8"/>
      <c r="K140" s="38"/>
      <c r="L140" s="225"/>
      <c r="M140" s="8"/>
      <c r="N140" s="226"/>
      <c r="O140" s="80"/>
      <c r="P140" s="20"/>
      <c r="Q140" s="20"/>
    </row>
    <row r="141" spans="1:17" ht="15" customHeight="1">
      <c r="A141" s="307"/>
      <c r="B141" s="81"/>
      <c r="C141" s="53" t="s">
        <v>160</v>
      </c>
      <c r="D141" s="54"/>
      <c r="E141" s="55"/>
      <c r="F141" s="216">
        <v>1093</v>
      </c>
      <c r="G141" s="43"/>
      <c r="H141" s="30" t="s">
        <v>168</v>
      </c>
      <c r="I141" s="304" t="str">
        <f>IF(ISTEXT(G141),"No text please",IF(G141&lt;0,"No negatives please",IF(ISBLANK(G141),"Please enter a value",IF(AND(G141=0,ISERROR(FIND("zero",K141))),"Please confirm zero",IF(AND(G141&lt;&gt;0,K141="Confirmed zero"),"Value not zero",IF(G140&lt;G141,"&gt; 14.a."," "))))))</f>
        <v>Please enter a value</v>
      </c>
      <c r="J141" s="8"/>
      <c r="K141" s="38"/>
      <c r="L141" s="225"/>
      <c r="M141" s="8"/>
      <c r="N141" s="226"/>
      <c r="O141" s="80"/>
      <c r="P141" s="20"/>
      <c r="Q141" s="20"/>
    </row>
    <row r="142" spans="1:17" ht="15" customHeight="1">
      <c r="A142" s="307"/>
      <c r="B142" s="81"/>
      <c r="C142" s="53" t="s">
        <v>185</v>
      </c>
      <c r="D142" s="54"/>
      <c r="E142" s="55"/>
      <c r="F142" s="216">
        <v>1094</v>
      </c>
      <c r="G142" s="72" t="str">
        <f>IF(COUNTIF(I140:I141,"&lt;&gt; ")=0,(G140-G141)/G140,"")</f>
        <v/>
      </c>
      <c r="H142" s="30" t="s">
        <v>169</v>
      </c>
      <c r="I142" s="39"/>
      <c r="J142" s="8"/>
      <c r="K142" s="39"/>
      <c r="L142" s="39"/>
      <c r="M142" s="8"/>
      <c r="N142" s="39"/>
      <c r="O142" s="80"/>
      <c r="P142" s="20"/>
      <c r="Q142" s="20"/>
    </row>
    <row r="143" spans="1:17" ht="15" customHeight="1">
      <c r="A143" s="307"/>
      <c r="B143" s="81"/>
      <c r="C143" s="53" t="s">
        <v>334</v>
      </c>
      <c r="D143" s="54"/>
      <c r="E143" s="55"/>
      <c r="F143" s="216">
        <v>1095</v>
      </c>
      <c r="G143" s="224"/>
      <c r="H143" s="30" t="s">
        <v>170</v>
      </c>
      <c r="I143" s="304" t="str">
        <f>IF(ISTEXT(G143),"No text please",IF(ISBLANK(G143),"Please enter a value",IF(AND(G143=0,ISERROR(FIND("zero",K143))),"Please confirm zero",IF(AND(G143&lt;&gt;0,K143="Confirmed zero"),"Value not zero"," "))))</f>
        <v>Please enter a value</v>
      </c>
      <c r="J143" s="8"/>
      <c r="K143" s="38"/>
      <c r="L143" s="225"/>
      <c r="M143" s="8"/>
      <c r="N143" s="226"/>
      <c r="O143" s="80"/>
      <c r="P143" s="20"/>
      <c r="Q143" s="20"/>
    </row>
    <row r="144" spans="1:17" ht="15" customHeight="1">
      <c r="A144" s="307"/>
      <c r="B144" s="81"/>
      <c r="C144" s="53" t="s">
        <v>161</v>
      </c>
      <c r="D144" s="54"/>
      <c r="E144" s="55"/>
      <c r="F144" s="216">
        <v>1096</v>
      </c>
      <c r="G144" s="43"/>
      <c r="H144" s="30" t="s">
        <v>171</v>
      </c>
      <c r="I144" s="304" t="str">
        <f>IF(ISTEXT(G144),"No text please",IF(ISBLANK(G144),"Please enter a value",IF(AND(G144=0,ISERROR(FIND("zero",K144))),"Please confirm zero",IF(AND(G144&lt;&gt;0,K144="Confirmed zero"),"Value not zero"," "))))</f>
        <v>Please enter a value</v>
      </c>
      <c r="J144" s="8"/>
      <c r="K144" s="38"/>
      <c r="L144" s="225"/>
      <c r="M144" s="8"/>
      <c r="N144" s="226"/>
      <c r="O144" s="80"/>
      <c r="P144" s="20"/>
      <c r="Q144" s="20"/>
    </row>
    <row r="145" spans="1:17" ht="15" customHeight="1">
      <c r="A145" s="307"/>
      <c r="B145" s="81"/>
      <c r="C145" s="53" t="s">
        <v>335</v>
      </c>
      <c r="D145" s="54"/>
      <c r="E145" s="55"/>
      <c r="F145" s="216">
        <v>1097</v>
      </c>
      <c r="G145" s="43"/>
      <c r="H145" s="30" t="s">
        <v>172</v>
      </c>
      <c r="I145" s="304" t="str">
        <f>IF(ISTEXT(G145),"No text please",IF(ISBLANK(G145),"Please enter a value",IF(AND(G145=0,ISERROR(FIND("zero",K145))),"Please confirm zero",IF(AND(G145&lt;&gt;0,K145="Confirmed zero"),"Value not zero"," "))))</f>
        <v>Please enter a value</v>
      </c>
      <c r="J145" s="8"/>
      <c r="K145" s="38"/>
      <c r="L145" s="225"/>
      <c r="M145" s="8"/>
      <c r="N145" s="226"/>
      <c r="O145" s="80"/>
      <c r="P145" s="20"/>
      <c r="Q145" s="20"/>
    </row>
    <row r="146" spans="1:17" ht="15" customHeight="1">
      <c r="A146" s="307"/>
      <c r="B146" s="81"/>
      <c r="C146" s="53" t="s">
        <v>445</v>
      </c>
      <c r="D146" s="54"/>
      <c r="E146" s="55"/>
      <c r="F146" s="216">
        <v>1098</v>
      </c>
      <c r="G146" s="271"/>
      <c r="H146" s="30" t="s">
        <v>173</v>
      </c>
      <c r="I146" s="304" t="str">
        <f>IF(ISTEXT(G146),"No text please",IF(G146&lt;0,"No negatives please",IF(ISBLANK(G146),"Please enter a value",IF(AND(G146=0,ISERROR(FIND("zero",K146))),"Please confirm zero",IF(AND(G146&lt;&gt;0,K146="Confirmed zero"),"Value not zero"," ")))))</f>
        <v>Please enter a value</v>
      </c>
      <c r="J146" s="8"/>
      <c r="K146" s="38"/>
      <c r="L146" s="225"/>
      <c r="M146" s="8"/>
      <c r="N146" s="226"/>
      <c r="O146" s="80"/>
      <c r="P146" s="20"/>
      <c r="Q146" s="20"/>
    </row>
    <row r="147" spans="1:17" ht="15" customHeight="1">
      <c r="A147" s="307"/>
      <c r="B147" s="81"/>
      <c r="C147" s="53" t="s">
        <v>162</v>
      </c>
      <c r="D147" s="54"/>
      <c r="E147" s="55"/>
      <c r="F147" s="216">
        <v>1099</v>
      </c>
      <c r="G147" s="271"/>
      <c r="H147" s="30" t="s">
        <v>174</v>
      </c>
      <c r="I147" s="304" t="str">
        <f>IF(ISTEXT(G147),"No text please",IF(G147&lt;0,"No negatives please",IF(ISBLANK(G147),"Please enter a value",IF(AND(G147=0,ISERROR(FIND("zero",K147))),"Please confirm zero",IF(AND(G147&lt;&gt;0,K147="Confirmed zero"),"Value not zero"," ")))))</f>
        <v>Please enter a value</v>
      </c>
      <c r="J147" s="8"/>
      <c r="K147" s="38"/>
      <c r="L147" s="225"/>
      <c r="M147" s="8"/>
      <c r="N147" s="226"/>
      <c r="O147" s="80"/>
      <c r="P147" s="20"/>
      <c r="Q147" s="20"/>
    </row>
    <row r="148" spans="1:17" ht="15" customHeight="1">
      <c r="A148" s="307"/>
      <c r="B148" s="81"/>
      <c r="C148" s="53" t="s">
        <v>163</v>
      </c>
      <c r="D148" s="54"/>
      <c r="E148" s="55"/>
      <c r="F148" s="216">
        <v>1100</v>
      </c>
      <c r="G148" s="271"/>
      <c r="H148" s="30" t="s">
        <v>250</v>
      </c>
      <c r="I148" s="304" t="str">
        <f>IF(ISTEXT(G148),"No text please",IF(G148&lt;0,"No negatives please",IF(ISBLANK(G148),"Please enter a value",IF(AND(G148=0,ISERROR(FIND("zero",K148))),"Please confirm zero",IF(AND(G148&lt;&gt;0,K148="Confirmed zero"),"Value not zero"," ")))))</f>
        <v>Please enter a value</v>
      </c>
      <c r="J148" s="8"/>
      <c r="K148" s="38"/>
      <c r="L148" s="225"/>
      <c r="M148" s="8"/>
      <c r="N148" s="226"/>
      <c r="O148" s="80"/>
      <c r="P148" s="20"/>
      <c r="Q148" s="20"/>
    </row>
    <row r="149" spans="1:17" ht="15" customHeight="1">
      <c r="A149" s="307"/>
      <c r="B149" s="81"/>
      <c r="C149" s="53" t="s">
        <v>249</v>
      </c>
      <c r="D149" s="54"/>
      <c r="E149" s="55"/>
      <c r="F149" s="216">
        <v>1101</v>
      </c>
      <c r="G149" s="271"/>
      <c r="H149" s="30" t="s">
        <v>251</v>
      </c>
      <c r="I149" s="304" t="str">
        <f>IF(ISTEXT(G149),"No text please",IF(G149&lt;0,"No negatives please",IF(ISBLANK(G149),"Please enter a value",IF(AND(G149=0,ISERROR(FIND("zero",K149))),"Please confirm zero",IF(AND(G149&lt;&gt;0,K149="Confirmed zero"),"Value not zero"," ")))))</f>
        <v>Please enter a value</v>
      </c>
      <c r="J149" s="8"/>
      <c r="K149" s="38"/>
      <c r="L149" s="225"/>
      <c r="M149" s="8"/>
      <c r="N149" s="226"/>
      <c r="O149" s="80"/>
      <c r="P149" s="20"/>
      <c r="Q149" s="20"/>
    </row>
    <row r="150" spans="1:17" ht="15" customHeight="1">
      <c r="A150" s="307"/>
      <c r="B150" s="81"/>
      <c r="C150" s="21"/>
      <c r="D150" s="21"/>
      <c r="E150" s="21"/>
      <c r="F150" s="37"/>
      <c r="G150" s="229"/>
      <c r="H150" s="207"/>
      <c r="I150" s="30"/>
      <c r="J150" s="8"/>
      <c r="K150" s="208"/>
      <c r="L150" s="30"/>
      <c r="M150" s="8"/>
      <c r="N150" s="30"/>
      <c r="O150" s="80"/>
      <c r="P150" s="20"/>
      <c r="Q150" s="20"/>
    </row>
    <row r="151" spans="1:17" ht="15" customHeight="1">
      <c r="A151" s="307"/>
      <c r="B151" s="81"/>
      <c r="C151" s="21"/>
      <c r="D151" s="21"/>
      <c r="E151" s="21"/>
      <c r="F151" s="37"/>
      <c r="G151" s="229" t="s">
        <v>180</v>
      </c>
      <c r="H151" s="30"/>
      <c r="I151" s="35" t="str">
        <f>I$22</f>
        <v>Checks</v>
      </c>
      <c r="J151" s="8"/>
      <c r="K151" s="35" t="str">
        <f>K$22</f>
        <v>Remarks</v>
      </c>
      <c r="L151" s="35" t="str">
        <f>L$22</f>
        <v>Comments</v>
      </c>
      <c r="M151" s="8"/>
      <c r="N151" s="35" t="str">
        <f>N$22</f>
        <v>Supervisor Comments</v>
      </c>
      <c r="O151" s="80"/>
      <c r="P151" s="20"/>
      <c r="Q151" s="20"/>
    </row>
    <row r="152" spans="1:17" ht="15" customHeight="1">
      <c r="A152" s="307"/>
      <c r="B152" s="81"/>
      <c r="C152" s="53" t="s">
        <v>164</v>
      </c>
      <c r="D152" s="54"/>
      <c r="E152" s="71"/>
      <c r="F152" s="216">
        <v>1102</v>
      </c>
      <c r="G152" s="70"/>
      <c r="H152" s="280" t="s">
        <v>175</v>
      </c>
      <c r="I152" s="304" t="str">
        <f>IF(ISTEXT(G152),"No text please",IF(G152&lt;0,"No negatives please",IF(ISBLANK(G152),"Please enter a value",IF(G152=0,"Cannot be zero",IF(AND(G152&lt;&gt;0,K152="Confirmed zero"),"Value not zero",IF(INT(G152)=G152," ","Integers only"))))))</f>
        <v>Please enter a value</v>
      </c>
      <c r="J152" s="8"/>
      <c r="K152" s="38"/>
      <c r="L152" s="225"/>
      <c r="M152" s="8"/>
      <c r="N152" s="226"/>
      <c r="O152" s="80"/>
      <c r="P152" s="20"/>
      <c r="Q152" s="20"/>
    </row>
    <row r="153" spans="1:17" ht="30" customHeight="1">
      <c r="A153" s="307"/>
      <c r="B153" s="86"/>
      <c r="C153" s="25"/>
      <c r="D153" s="25"/>
      <c r="E153" s="15"/>
      <c r="F153" s="36"/>
      <c r="G153" s="16"/>
      <c r="H153" s="24"/>
      <c r="I153" s="16"/>
      <c r="J153" s="8"/>
      <c r="K153" s="7"/>
      <c r="L153" s="16"/>
      <c r="M153" s="8"/>
      <c r="N153" s="16"/>
      <c r="O153" s="80"/>
      <c r="P153" s="8"/>
      <c r="Q153" s="20"/>
    </row>
    <row r="154" spans="1:17" ht="15" customHeight="1">
      <c r="A154" s="307"/>
      <c r="B154" s="79"/>
      <c r="C154" s="50" t="s">
        <v>318</v>
      </c>
      <c r="D154" s="51"/>
      <c r="E154" s="61"/>
      <c r="F154" s="66" t="s">
        <v>217</v>
      </c>
      <c r="G154" s="229" t="str">
        <f>G$22</f>
        <v>Amount</v>
      </c>
      <c r="H154" s="30"/>
      <c r="I154" s="35" t="str">
        <f>I$22</f>
        <v>Checks</v>
      </c>
      <c r="J154" s="8"/>
      <c r="K154" s="35" t="str">
        <f>K$22</f>
        <v>Remarks</v>
      </c>
      <c r="L154" s="35" t="str">
        <f>L$22</f>
        <v>Comments</v>
      </c>
      <c r="M154" s="8"/>
      <c r="N154" s="35" t="str">
        <f>N$22</f>
        <v>Supervisor Comments</v>
      </c>
      <c r="O154" s="80"/>
      <c r="P154" s="8"/>
      <c r="Q154" s="20"/>
    </row>
    <row r="155" spans="1:17" ht="15" customHeight="1">
      <c r="A155" s="307"/>
      <c r="B155" s="79"/>
      <c r="C155" s="260" t="s">
        <v>616</v>
      </c>
      <c r="D155" s="54"/>
      <c r="E155" s="55"/>
      <c r="F155" s="216">
        <v>1107</v>
      </c>
      <c r="G155" s="43"/>
      <c r="H155" s="265" t="s">
        <v>615</v>
      </c>
      <c r="I155" s="304" t="str">
        <f>IF(ISTEXT(G155),"No text please",IF(G155&lt;0,"No negatives please",IF(ISBLANK(G155),"Please enter a value",IF(AND(G155=0,ISERROR(FIND("zero",K155))),"Please confirm zero",IF(AND(G155&lt;&gt;0,K155="Confirmed zero"),"Value not zero"," ")))))</f>
        <v>Please enter a value</v>
      </c>
      <c r="J155" s="8"/>
      <c r="K155" s="38"/>
      <c r="L155" s="225"/>
      <c r="M155" s="8"/>
      <c r="N155" s="226"/>
      <c r="O155" s="80"/>
      <c r="P155" s="20"/>
      <c r="Q155" s="20"/>
    </row>
    <row r="156" spans="1:17" ht="15" customHeight="1">
      <c r="A156" s="307"/>
      <c r="B156" s="79"/>
      <c r="C156" s="260" t="s">
        <v>617</v>
      </c>
      <c r="D156" s="54"/>
      <c r="E156" s="55"/>
      <c r="F156" s="40"/>
      <c r="G156" s="39"/>
      <c r="H156" s="265"/>
      <c r="I156" s="39"/>
      <c r="J156" s="8"/>
      <c r="K156" s="39"/>
      <c r="L156" s="39"/>
      <c r="M156" s="32"/>
      <c r="N156" s="39"/>
      <c r="O156" s="80"/>
      <c r="P156" s="8"/>
      <c r="Q156" s="20"/>
    </row>
    <row r="157" spans="1:17" ht="15" customHeight="1">
      <c r="A157" s="307"/>
      <c r="B157" s="81"/>
      <c r="C157" s="261" t="s">
        <v>683</v>
      </c>
      <c r="D157" s="54"/>
      <c r="E157" s="55"/>
      <c r="F157" s="216">
        <v>1109</v>
      </c>
      <c r="G157" s="224"/>
      <c r="H157" s="265" t="s">
        <v>688</v>
      </c>
      <c r="I157" s="304" t="str">
        <f>IF(ISTEXT(G157),"No text please",IF(G157&lt;0,"No negatives please",IF(ISBLANK(G157),"Please enter a value",IF(AND(G157=0,ISERROR(FIND("zero",K157))),"Please confirm zero",IF(AND(G157&lt;&gt;0,K157="Confirmed zero"),"Value not zero"," ")))))</f>
        <v>Please enter a value</v>
      </c>
      <c r="J157" s="8"/>
      <c r="K157" s="38"/>
      <c r="L157" s="225"/>
      <c r="M157" s="8"/>
      <c r="N157" s="226"/>
      <c r="O157" s="80"/>
      <c r="P157" s="20"/>
      <c r="Q157" s="20"/>
    </row>
    <row r="158" spans="1:17" ht="15" customHeight="1">
      <c r="A158" s="307"/>
      <c r="B158" s="81"/>
      <c r="C158" s="261" t="s">
        <v>684</v>
      </c>
      <c r="D158" s="54"/>
      <c r="E158" s="55"/>
      <c r="F158" s="216">
        <v>1110</v>
      </c>
      <c r="G158" s="224"/>
      <c r="H158" s="265" t="s">
        <v>689</v>
      </c>
      <c r="I158" s="304" t="str">
        <f>IF(ISTEXT(G158),"No text please",IF(G158&lt;0,"No negatives please",IF(ISBLANK(G158),"Please enter a value",IF(AND(G158=0,ISERROR(FIND("zero",K158))),"Please confirm zero",IF(AND(G158&lt;&gt;0,K158="Confirmed zero"),"Value not zero"," ")))))</f>
        <v>Please enter a value</v>
      </c>
      <c r="J158" s="8"/>
      <c r="K158" s="38"/>
      <c r="L158" s="225"/>
      <c r="M158" s="8"/>
      <c r="N158" s="226"/>
      <c r="O158" s="80"/>
      <c r="P158" s="20"/>
      <c r="Q158" s="20"/>
    </row>
    <row r="159" spans="1:17" ht="20.100000000000001" customHeight="1">
      <c r="A159" s="307"/>
      <c r="B159" s="197"/>
      <c r="C159" s="109"/>
      <c r="D159" s="109"/>
      <c r="E159" s="109"/>
      <c r="F159" s="198"/>
      <c r="G159" s="109"/>
      <c r="H159" s="209"/>
      <c r="I159" s="109"/>
      <c r="J159" s="111"/>
      <c r="K159" s="111"/>
      <c r="L159" s="109"/>
      <c r="M159" s="111"/>
      <c r="N159" s="109"/>
      <c r="O159" s="190"/>
      <c r="P159" s="20"/>
      <c r="Q159" s="20"/>
    </row>
    <row r="160" spans="1:17" ht="20.100000000000001" customHeight="1">
      <c r="A160" s="307"/>
      <c r="B160" s="58" t="s">
        <v>252</v>
      </c>
      <c r="C160" s="59"/>
      <c r="D160" s="59"/>
      <c r="E160" s="59"/>
      <c r="F160" s="59"/>
      <c r="G160" s="59"/>
      <c r="H160" s="76"/>
      <c r="I160" s="59"/>
      <c r="J160" s="59"/>
      <c r="K160" s="59"/>
      <c r="L160" s="59"/>
      <c r="M160" s="59"/>
      <c r="N160" s="59"/>
      <c r="O160" s="60"/>
      <c r="P160" s="20"/>
      <c r="Q160" s="20"/>
    </row>
    <row r="161" spans="1:17" ht="20.100000000000001" customHeight="1">
      <c r="A161" s="307"/>
      <c r="B161" s="202"/>
      <c r="C161" s="203"/>
      <c r="D161" s="203"/>
      <c r="E161" s="204"/>
      <c r="F161" s="205"/>
      <c r="G161" s="206"/>
      <c r="H161" s="207"/>
      <c r="I161" s="206"/>
      <c r="J161" s="193"/>
      <c r="K161" s="208"/>
      <c r="L161" s="206"/>
      <c r="M161" s="193"/>
      <c r="N161" s="206"/>
      <c r="O161" s="196"/>
      <c r="P161" s="8"/>
      <c r="Q161" s="20"/>
    </row>
    <row r="162" spans="1:17" ht="15" customHeight="1">
      <c r="A162" s="307"/>
      <c r="B162" s="79"/>
      <c r="C162" s="50" t="s">
        <v>319</v>
      </c>
      <c r="D162" s="51"/>
      <c r="E162" s="52"/>
      <c r="F162" s="66" t="s">
        <v>217</v>
      </c>
      <c r="G162" s="229" t="str">
        <f>G$22</f>
        <v>Amount</v>
      </c>
      <c r="H162" s="30"/>
      <c r="I162" s="35" t="str">
        <f>I$22</f>
        <v>Checks</v>
      </c>
      <c r="J162" s="8"/>
      <c r="K162" s="35" t="str">
        <f>K$22</f>
        <v>Remarks</v>
      </c>
      <c r="L162" s="35" t="s">
        <v>219</v>
      </c>
      <c r="M162" s="8"/>
      <c r="N162" s="35" t="str">
        <f>N$22</f>
        <v>Supervisor Comments</v>
      </c>
      <c r="O162" s="80"/>
      <c r="P162" s="8"/>
      <c r="Q162" s="20"/>
    </row>
    <row r="163" spans="1:17" ht="15" customHeight="1">
      <c r="A163" s="307"/>
      <c r="B163" s="81"/>
      <c r="C163" s="53" t="s">
        <v>512</v>
      </c>
      <c r="D163" s="54"/>
      <c r="E163" s="55"/>
      <c r="F163" s="216">
        <v>1202</v>
      </c>
      <c r="G163" s="224"/>
      <c r="H163" s="265" t="s">
        <v>254</v>
      </c>
      <c r="I163" s="304" t="str">
        <f>IF(ISTEXT(G163),"No text please",IF(G163&lt;0,"No negatives please",IF(ISBLANK(G163),"Please enter a value",IF(AND(G163=0,ISERROR(FIND("zero",K163))),"Please confirm zero",IF(AND(G163&lt;&gt;0,K163="Confirmed zero"),"Value not zero",IF(G163&gt;G168,"&gt; 16.e.(1)"," "))))))</f>
        <v>Please enter a value</v>
      </c>
      <c r="J163" s="8"/>
      <c r="K163" s="38"/>
      <c r="L163" s="225"/>
      <c r="M163" s="8"/>
      <c r="N163" s="226"/>
      <c r="O163" s="80"/>
      <c r="P163" s="20"/>
      <c r="Q163" s="20"/>
    </row>
    <row r="164" spans="1:17" ht="15" customHeight="1">
      <c r="A164" s="307"/>
      <c r="B164" s="81"/>
      <c r="C164" s="53" t="s">
        <v>513</v>
      </c>
      <c r="D164" s="54"/>
      <c r="E164" s="55"/>
      <c r="F164" s="216">
        <v>1203</v>
      </c>
      <c r="G164" s="224"/>
      <c r="H164" s="265" t="s">
        <v>255</v>
      </c>
      <c r="I164" s="304" t="str">
        <f>IF(ISTEXT(G164),"No text please",IF(G164&lt;0,"No negatives please",IF(ISBLANK(G164),"Please enter a value",IF(AND(G164=0,ISERROR(FIND("zero",K164))),"Please confirm zero",IF(AND(G164&lt;&gt;0,K164="Confirmed zero"),"Value not zero",IF(G164&gt;G163,"&gt; 16.a."," "))))))</f>
        <v>Please enter a value</v>
      </c>
      <c r="J164" s="8"/>
      <c r="K164" s="38"/>
      <c r="L164" s="225"/>
      <c r="M164" s="8"/>
      <c r="N164" s="226"/>
      <c r="O164" s="80"/>
      <c r="P164" s="20"/>
      <c r="Q164" s="20"/>
    </row>
    <row r="165" spans="1:17" ht="15" customHeight="1">
      <c r="A165" s="307"/>
      <c r="B165" s="81"/>
      <c r="C165" s="260" t="s">
        <v>687</v>
      </c>
      <c r="D165" s="262"/>
      <c r="E165" s="55"/>
      <c r="F165" s="216">
        <v>1260</v>
      </c>
      <c r="G165" s="224"/>
      <c r="H165" s="265" t="s">
        <v>256</v>
      </c>
      <c r="I165" s="304" t="str">
        <f>IF(ISTEXT(G165),"No text please",IF(G165&lt;0,"No negatives please",IF(ISBLANK(G165),"Please enter a value",IF(AND(G165=0,ISERROR(FIND("zero",K165))),"Please confirm zero",IF(AND(G165&lt;&gt;0,K165="Confirmed zero"),"Value not zero",IF(G165&gt;G168,"&gt; 16.e.(1)"," "))))))</f>
        <v>Please enter a value</v>
      </c>
      <c r="J165" s="8"/>
      <c r="K165" s="38"/>
      <c r="L165" s="225"/>
      <c r="M165" s="8"/>
      <c r="N165" s="226"/>
      <c r="O165" s="80"/>
      <c r="P165" s="20"/>
      <c r="Q165" s="20"/>
    </row>
    <row r="166" spans="1:17" ht="15" customHeight="1">
      <c r="A166" s="307"/>
      <c r="B166" s="81"/>
      <c r="C166" s="260" t="s">
        <v>618</v>
      </c>
      <c r="D166" s="262"/>
      <c r="E166" s="55"/>
      <c r="F166" s="216">
        <v>1117</v>
      </c>
      <c r="G166" s="224"/>
      <c r="H166" s="265" t="s">
        <v>257</v>
      </c>
      <c r="I166" s="304" t="str">
        <f>IF(ISTEXT(G166),"No text please",IF(G166&lt;0,"No negatives please",IF(ISBLANK(G166),"Please enter a value",IF(AND(G166=0,ISERROR(FIND("zero",K166))),"Please confirm zero",IF(AND(G166&lt;&gt;0,K166="Confirmed zero"),"Value not zero"," ")))))</f>
        <v>Please enter a value</v>
      </c>
      <c r="J166" s="8"/>
      <c r="K166" s="38"/>
      <c r="L166" s="225"/>
      <c r="M166" s="8"/>
      <c r="N166" s="226"/>
      <c r="O166" s="80"/>
      <c r="P166" s="20"/>
      <c r="Q166" s="20"/>
    </row>
    <row r="167" spans="1:17" ht="15" customHeight="1">
      <c r="A167" s="307"/>
      <c r="B167" s="81"/>
      <c r="C167" s="260" t="s">
        <v>619</v>
      </c>
      <c r="D167" s="262"/>
      <c r="E167" s="55"/>
      <c r="F167" s="40"/>
      <c r="G167" s="39"/>
      <c r="H167" s="265"/>
      <c r="I167" s="39"/>
      <c r="J167" s="8"/>
      <c r="K167" s="39"/>
      <c r="L167" s="39"/>
      <c r="M167" s="32"/>
      <c r="N167" s="39"/>
      <c r="O167" s="80"/>
      <c r="P167" s="20"/>
      <c r="Q167" s="20"/>
    </row>
    <row r="168" spans="1:17" ht="15" customHeight="1">
      <c r="A168" s="307"/>
      <c r="B168" s="81"/>
      <c r="C168" s="261" t="s">
        <v>673</v>
      </c>
      <c r="D168" s="262"/>
      <c r="E168" s="55"/>
      <c r="F168" s="44">
        <v>1701</v>
      </c>
      <c r="G168" s="224"/>
      <c r="H168" s="265" t="s">
        <v>603</v>
      </c>
      <c r="I168" s="304" t="str">
        <f>IF(ISTEXT(G168),"No text please",IF(G168&lt;0,"No negatives please",IF(ISBLANK(G168),"Please enter a value",IF(AND(G168=0,ISERROR(FIND("zero",K168))),"Please confirm zero",IF(AND(G168&lt;&gt;0,K168="Confirmed zero"),"Value not zero"," ")))))</f>
        <v>Please enter a value</v>
      </c>
      <c r="J168" s="8"/>
      <c r="K168" s="38"/>
      <c r="L168" s="326"/>
      <c r="M168" s="8"/>
      <c r="N168" s="327"/>
      <c r="O168" s="80"/>
      <c r="P168" s="20"/>
      <c r="Q168" s="20"/>
    </row>
    <row r="169" spans="1:17" ht="15" customHeight="1">
      <c r="A169" s="307"/>
      <c r="B169" s="81"/>
      <c r="C169" s="261" t="s">
        <v>514</v>
      </c>
      <c r="D169" s="262"/>
      <c r="E169" s="55"/>
      <c r="F169" s="216">
        <v>1205</v>
      </c>
      <c r="G169" s="271"/>
      <c r="H169" s="265" t="s">
        <v>604</v>
      </c>
      <c r="I169" s="304" t="str">
        <f>IF(ISTEXT(G169),"No text please",IF(G169&lt;0,"No negatives please",IF(ISBLANK(G169),"Please enter a value",IF(AND(G169=0,ISERROR(FIND("zero",K169))),"Please confirm zero",IF(AND(G169&lt;&gt;0,K169="Confirmed zero"),"Value not zero"," ")))))</f>
        <v>Please enter a value</v>
      </c>
      <c r="J169" s="8"/>
      <c r="K169" s="38"/>
      <c r="L169" s="314"/>
      <c r="M169" s="8"/>
      <c r="N169" s="226"/>
      <c r="O169" s="80"/>
      <c r="P169" s="20"/>
      <c r="Q169" s="20"/>
    </row>
    <row r="170" spans="1:17" ht="15" customHeight="1">
      <c r="A170" s="307"/>
      <c r="B170" s="81"/>
      <c r="C170" s="261" t="s">
        <v>685</v>
      </c>
      <c r="D170" s="262"/>
      <c r="E170" s="55"/>
      <c r="F170" s="216">
        <v>1208</v>
      </c>
      <c r="G170" s="224"/>
      <c r="H170" s="265" t="s">
        <v>690</v>
      </c>
      <c r="I170" s="304" t="str">
        <f>IF(ISTEXT(G170),"No text please",IF(G170&lt;0,"No negatives please",IF(ISBLANK(G170),"Please enter a value",IF(AND(G170=0,ISERROR(FIND("zero",K170))),"Please confirm zero",IF(AND(G170&lt;&gt;0,K170="Confirmed zero"),"Value not zero"," ")))))</f>
        <v>Please enter a value</v>
      </c>
      <c r="J170" s="8"/>
      <c r="K170" s="38"/>
      <c r="L170" s="225"/>
      <c r="M170" s="8"/>
      <c r="N170" s="226"/>
      <c r="O170" s="80"/>
      <c r="P170" s="20"/>
      <c r="Q170" s="20"/>
    </row>
    <row r="171" spans="1:17" ht="15" customHeight="1">
      <c r="A171" s="307"/>
      <c r="B171" s="81"/>
      <c r="C171" s="21"/>
      <c r="D171" s="21"/>
      <c r="E171" s="21"/>
      <c r="F171" s="37"/>
      <c r="G171" s="229"/>
      <c r="H171" s="207"/>
      <c r="I171" s="30"/>
      <c r="J171" s="8"/>
      <c r="K171" s="30"/>
      <c r="L171" s="16"/>
      <c r="M171" s="8"/>
      <c r="N171" s="30"/>
      <c r="O171" s="80"/>
      <c r="P171" s="20"/>
      <c r="Q171" s="20"/>
    </row>
    <row r="172" spans="1:17" ht="15" customHeight="1">
      <c r="A172" s="307"/>
      <c r="B172" s="81"/>
      <c r="C172" s="50" t="s">
        <v>320</v>
      </c>
      <c r="D172" s="51"/>
      <c r="E172" s="52"/>
      <c r="F172" s="66" t="s">
        <v>217</v>
      </c>
      <c r="G172" s="229" t="str">
        <f>G$22</f>
        <v>Amount</v>
      </c>
      <c r="H172" s="30"/>
      <c r="I172" s="35" t="str">
        <f>I$22</f>
        <v>Checks</v>
      </c>
      <c r="J172" s="8"/>
      <c r="K172" s="35" t="str">
        <f>K$22</f>
        <v>Remarks</v>
      </c>
      <c r="L172" s="35" t="str">
        <f>$L$162</f>
        <v>Comments</v>
      </c>
      <c r="M172" s="8"/>
      <c r="N172" s="35" t="str">
        <f>N$22</f>
        <v>Supervisor Comments</v>
      </c>
      <c r="O172" s="80"/>
      <c r="P172" s="20"/>
      <c r="Q172" s="20"/>
    </row>
    <row r="173" spans="1:17" ht="15" customHeight="1">
      <c r="A173" s="307"/>
      <c r="B173" s="81"/>
      <c r="C173" s="260" t="s">
        <v>702</v>
      </c>
      <c r="D173" s="262"/>
      <c r="E173" s="55"/>
      <c r="F173" s="216">
        <v>1215</v>
      </c>
      <c r="G173" s="45" t="str">
        <f>IF(COUNTIF($I$174:$I$178,"&lt;&gt; ")=0,SUM($G$174:$G$178),"")</f>
        <v/>
      </c>
      <c r="H173" s="265" t="s">
        <v>691</v>
      </c>
      <c r="I173" s="304" t="str">
        <f>IF(ISTEXT(G173),"Please fill in Section 17.a.",IF(G173&lt;0,"No negatives please",IF(ISBLANK(G173),"Please enter a value",IF(AND(G173=0,ISERROR(FIND("zero",K173))),"Please confirm zero",IF(AND(G173&lt;&gt;0,K173="Confirmed zero",),"Value not zero",IF(AND(G173&lt;G58,ISERROR(FIND("Intragroups",K173))),"&lt; 3.f. please confirm due to intragroup"," "))))))</f>
        <v>Please fill in Section 17.a.</v>
      </c>
      <c r="J173" s="8"/>
      <c r="K173" s="38"/>
      <c r="L173" s="39"/>
      <c r="M173" s="32"/>
      <c r="N173" s="39"/>
      <c r="O173" s="80"/>
      <c r="P173" s="20"/>
      <c r="Q173" s="20"/>
    </row>
    <row r="174" spans="1:17" ht="15" customHeight="1">
      <c r="A174" s="307"/>
      <c r="B174" s="81"/>
      <c r="C174" s="261" t="s">
        <v>521</v>
      </c>
      <c r="D174" s="262"/>
      <c r="E174" s="55"/>
      <c r="F174" s="216">
        <v>1216</v>
      </c>
      <c r="G174" s="224"/>
      <c r="H174" s="265" t="s">
        <v>692</v>
      </c>
      <c r="I174" s="304" t="str">
        <f t="shared" ref="I174:I181" si="2">IF(ISTEXT(G174),"No text please",IF(G174&lt;0,"No negatives please",IF(ISBLANK(G174),"Please enter a value",IF(AND(G174=0,ISERROR(FIND("zero",K174))),"Please confirm zero",IF(AND(G174&lt;&gt;0,K174="Confirmed zero"),"Value not zero"," ")))))</f>
        <v>Please enter a value</v>
      </c>
      <c r="J174" s="8"/>
      <c r="K174" s="38"/>
      <c r="L174" s="225"/>
      <c r="M174" s="8"/>
      <c r="N174" s="226"/>
      <c r="O174" s="80"/>
      <c r="P174" s="20"/>
      <c r="Q174" s="20"/>
    </row>
    <row r="175" spans="1:17" ht="15" customHeight="1">
      <c r="A175" s="307"/>
      <c r="B175" s="81"/>
      <c r="C175" s="261" t="s">
        <v>522</v>
      </c>
      <c r="D175" s="262"/>
      <c r="E175" s="55"/>
      <c r="F175" s="216">
        <v>1217</v>
      </c>
      <c r="G175" s="224"/>
      <c r="H175" s="265" t="s">
        <v>693</v>
      </c>
      <c r="I175" s="304" t="str">
        <f t="shared" si="2"/>
        <v>Please enter a value</v>
      </c>
      <c r="J175" s="8"/>
      <c r="K175" s="38"/>
      <c r="L175" s="225"/>
      <c r="M175" s="8"/>
      <c r="N175" s="226"/>
      <c r="O175" s="80"/>
      <c r="P175" s="20"/>
      <c r="Q175" s="20"/>
    </row>
    <row r="176" spans="1:17" ht="15" customHeight="1">
      <c r="A176" s="307"/>
      <c r="B176" s="81"/>
      <c r="C176" s="261" t="s">
        <v>525</v>
      </c>
      <c r="D176" s="262"/>
      <c r="E176" s="55"/>
      <c r="F176" s="216">
        <v>1218</v>
      </c>
      <c r="G176" s="224"/>
      <c r="H176" s="265" t="s">
        <v>694</v>
      </c>
      <c r="I176" s="304" t="str">
        <f t="shared" si="2"/>
        <v>Please enter a value</v>
      </c>
      <c r="J176" s="8"/>
      <c r="K176" s="38"/>
      <c r="L176" s="225"/>
      <c r="M176" s="8"/>
      <c r="N176" s="226"/>
      <c r="O176" s="80"/>
      <c r="P176" s="20"/>
      <c r="Q176" s="20"/>
    </row>
    <row r="177" spans="1:21" ht="15" customHeight="1">
      <c r="A177" s="307"/>
      <c r="B177" s="81"/>
      <c r="C177" s="261" t="s">
        <v>523</v>
      </c>
      <c r="D177" s="262"/>
      <c r="E177" s="55"/>
      <c r="F177" s="216">
        <v>1219</v>
      </c>
      <c r="G177" s="224"/>
      <c r="H177" s="265" t="s">
        <v>695</v>
      </c>
      <c r="I177" s="304" t="str">
        <f t="shared" si="2"/>
        <v>Please enter a value</v>
      </c>
      <c r="J177" s="8"/>
      <c r="K177" s="38"/>
      <c r="L177" s="225"/>
      <c r="M177" s="8"/>
      <c r="N177" s="226"/>
      <c r="O177" s="80"/>
      <c r="P177" s="20"/>
      <c r="Q177" s="20"/>
    </row>
    <row r="178" spans="1:21" ht="15" customHeight="1">
      <c r="A178" s="307"/>
      <c r="B178" s="81"/>
      <c r="C178" s="261" t="s">
        <v>524</v>
      </c>
      <c r="D178" s="262"/>
      <c r="E178" s="55"/>
      <c r="F178" s="44">
        <v>1220</v>
      </c>
      <c r="G178" s="224"/>
      <c r="H178" s="265" t="s">
        <v>696</v>
      </c>
      <c r="I178" s="304" t="str">
        <f t="shared" si="2"/>
        <v>Please enter a value</v>
      </c>
      <c r="J178" s="8"/>
      <c r="K178" s="38"/>
      <c r="L178" s="225"/>
      <c r="M178" s="8"/>
      <c r="N178" s="226"/>
      <c r="O178" s="80"/>
      <c r="P178" s="20"/>
      <c r="Q178" s="20"/>
    </row>
    <row r="179" spans="1:21" ht="15" customHeight="1">
      <c r="A179" s="307"/>
      <c r="B179" s="81"/>
      <c r="C179" s="260" t="s">
        <v>668</v>
      </c>
      <c r="D179" s="317"/>
      <c r="E179" s="318"/>
      <c r="F179" s="44">
        <v>1702</v>
      </c>
      <c r="G179" s="224"/>
      <c r="H179" s="265" t="s">
        <v>279</v>
      </c>
      <c r="I179" s="304" t="str">
        <f t="shared" si="2"/>
        <v>Please enter a value</v>
      </c>
      <c r="J179" s="8"/>
      <c r="K179" s="38"/>
      <c r="L179" s="326"/>
      <c r="M179" s="8"/>
      <c r="N179" s="327"/>
      <c r="O179" s="80"/>
      <c r="P179" s="20"/>
      <c r="Q179" s="20"/>
    </row>
    <row r="180" spans="1:21" ht="15" customHeight="1">
      <c r="A180" s="307"/>
      <c r="B180" s="81"/>
      <c r="C180" s="260" t="s">
        <v>669</v>
      </c>
      <c r="D180" s="317"/>
      <c r="E180" s="318"/>
      <c r="F180" s="44">
        <v>1703</v>
      </c>
      <c r="G180" s="224"/>
      <c r="H180" s="265" t="s">
        <v>280</v>
      </c>
      <c r="I180" s="304" t="str">
        <f t="shared" si="2"/>
        <v>Please enter a value</v>
      </c>
      <c r="J180" s="8"/>
      <c r="K180" s="38"/>
      <c r="L180" s="326"/>
      <c r="M180" s="8"/>
      <c r="N180" s="327"/>
      <c r="O180" s="80"/>
      <c r="P180" s="20"/>
      <c r="Q180" s="20"/>
    </row>
    <row r="181" spans="1:21" ht="15" customHeight="1">
      <c r="A181" s="307"/>
      <c r="B181" s="81"/>
      <c r="C181" s="260" t="s">
        <v>677</v>
      </c>
      <c r="D181" s="317"/>
      <c r="E181" s="318"/>
      <c r="F181" s="44">
        <v>1704</v>
      </c>
      <c r="G181" s="224"/>
      <c r="H181" s="265" t="s">
        <v>479</v>
      </c>
      <c r="I181" s="304" t="str">
        <f t="shared" si="2"/>
        <v>Please enter a value</v>
      </c>
      <c r="J181" s="8"/>
      <c r="K181" s="38"/>
      <c r="L181" s="326"/>
      <c r="M181" s="8"/>
      <c r="N181" s="327"/>
      <c r="O181" s="80"/>
      <c r="P181" s="20"/>
      <c r="Q181" s="20"/>
    </row>
    <row r="182" spans="1:21" ht="15" customHeight="1">
      <c r="A182" s="307"/>
      <c r="B182" s="81"/>
      <c r="C182" s="260" t="s">
        <v>686</v>
      </c>
      <c r="D182" s="262"/>
      <c r="E182" s="55"/>
      <c r="F182" s="44">
        <v>1221</v>
      </c>
      <c r="G182" s="45" t="str">
        <f>IF(COUNTIF($I$183:$I$186,"&lt;&gt; ")=0,SUM($G$183:$G$186),"")</f>
        <v/>
      </c>
      <c r="H182" s="265" t="s">
        <v>697</v>
      </c>
      <c r="I182" s="304" t="str">
        <f>IF(ISTEXT(G182),"Please fill in Section 17.e.",IF(G182&lt;0,"No negatives please",IF(ISBLANK(G182),"Please enter a value",IF(AND(G182=0,ISERROR(FIND("zero",K182))),"Please confirm zero",IF(AND(G182&lt;&gt;0,K182="Confirmed zero",),"Value not zero",IF(AND(G182&lt;G70,ISERROR(FIND("Intragroups",K182))),"&lt;  4.e. please confirm  due to intragroup "," "))))))</f>
        <v>Please fill in Section 17.e.</v>
      </c>
      <c r="J182" s="8"/>
      <c r="K182" s="38"/>
      <c r="L182" s="39"/>
      <c r="M182" s="32"/>
      <c r="N182" s="39"/>
      <c r="O182" s="80"/>
      <c r="P182" s="20"/>
      <c r="Q182" s="20"/>
    </row>
    <row r="183" spans="1:21" ht="15" customHeight="1">
      <c r="A183" s="307"/>
      <c r="B183" s="81"/>
      <c r="C183" s="261" t="s">
        <v>526</v>
      </c>
      <c r="D183" s="262"/>
      <c r="E183" s="55"/>
      <c r="F183" s="44">
        <v>1222</v>
      </c>
      <c r="G183" s="224"/>
      <c r="H183" s="265" t="s">
        <v>637</v>
      </c>
      <c r="I183" s="304" t="str">
        <f t="shared" ref="I183:I185" si="3">IF(ISTEXT(G183),"No text please",IF(G183&lt;0,"No negatives please",IF(ISBLANK(G183),"Please enter a value",IF(AND(G183=0,ISERROR(FIND("zero",K183))),"Please confirm zero",IF(AND(G183&lt;&gt;0,K183="Confirmed zero"),"Value not zero"," ")))))</f>
        <v>Please enter a value</v>
      </c>
      <c r="J183" s="8"/>
      <c r="K183" s="38"/>
      <c r="L183" s="225"/>
      <c r="M183" s="8"/>
      <c r="N183" s="226"/>
      <c r="O183" s="80"/>
      <c r="P183" s="20"/>
      <c r="Q183" s="20"/>
    </row>
    <row r="184" spans="1:21" ht="15" customHeight="1">
      <c r="A184" s="307"/>
      <c r="B184" s="81"/>
      <c r="C184" s="261" t="s">
        <v>527</v>
      </c>
      <c r="D184" s="262"/>
      <c r="E184" s="55"/>
      <c r="F184" s="44">
        <v>1223</v>
      </c>
      <c r="G184" s="224"/>
      <c r="H184" s="265" t="s">
        <v>638</v>
      </c>
      <c r="I184" s="304" t="str">
        <f t="shared" si="3"/>
        <v>Please enter a value</v>
      </c>
      <c r="J184" s="8"/>
      <c r="K184" s="38"/>
      <c r="L184" s="225"/>
      <c r="M184" s="8"/>
      <c r="N184" s="226"/>
      <c r="O184" s="80"/>
      <c r="P184" s="20"/>
      <c r="Q184" s="20"/>
    </row>
    <row r="185" spans="1:21" ht="15" customHeight="1">
      <c r="A185" s="307"/>
      <c r="B185" s="81"/>
      <c r="C185" s="261" t="s">
        <v>528</v>
      </c>
      <c r="D185" s="262"/>
      <c r="E185" s="55"/>
      <c r="F185" s="44">
        <v>1224</v>
      </c>
      <c r="G185" s="224"/>
      <c r="H185" s="265" t="s">
        <v>639</v>
      </c>
      <c r="I185" s="304" t="str">
        <f t="shared" si="3"/>
        <v>Please enter a value</v>
      </c>
      <c r="J185" s="8"/>
      <c r="K185" s="38"/>
      <c r="L185" s="225"/>
      <c r="M185" s="8"/>
      <c r="N185" s="226"/>
      <c r="O185" s="80"/>
      <c r="P185" s="20"/>
      <c r="Q185" s="20"/>
    </row>
    <row r="186" spans="1:21" ht="15" customHeight="1">
      <c r="A186" s="307"/>
      <c r="B186" s="81"/>
      <c r="C186" s="261" t="s">
        <v>529</v>
      </c>
      <c r="D186" s="262"/>
      <c r="E186" s="55"/>
      <c r="F186" s="44">
        <v>1225</v>
      </c>
      <c r="G186" s="224"/>
      <c r="H186" s="265" t="s">
        <v>640</v>
      </c>
      <c r="I186" s="304" t="str">
        <f>IF(ISTEXT(G186),"No text please",IF(G186&lt;0,"No negatives please",IF(ISBLANK(G186),"Please enter a value",IF(AND(G186=0,ISERROR(FIND("zero",K186))),"Please confirm zero",IF(AND(G186&lt;&gt;0,K186="Confirmed zero"),"Value not zero"," ")))))</f>
        <v>Please enter a value</v>
      </c>
      <c r="J186" s="8"/>
      <c r="K186" s="38"/>
      <c r="L186" s="225"/>
      <c r="M186" s="8"/>
      <c r="N186" s="226"/>
      <c r="O186" s="80"/>
      <c r="P186" s="20"/>
      <c r="Q186" s="20"/>
    </row>
    <row r="187" spans="1:21" ht="15" customHeight="1">
      <c r="A187" s="307"/>
      <c r="B187" s="81"/>
      <c r="C187" s="260" t="s">
        <v>674</v>
      </c>
      <c r="D187" s="317"/>
      <c r="E187" s="318"/>
      <c r="F187" s="44">
        <v>1705</v>
      </c>
      <c r="G187" s="224"/>
      <c r="H187" s="265" t="s">
        <v>482</v>
      </c>
      <c r="I187" s="304" t="str">
        <f t="shared" ref="I187:I189" si="4">IF(ISTEXT(G187),"No text please",IF(G187&lt;0,"No negatives please",IF(ISBLANK(G187),"Please enter a value",IF(AND(G187=0,ISERROR(FIND("zero",K187))),"Please confirm zero",IF(AND(G187&lt;&gt;0,K187="Confirmed zero"),"Value not zero"," ")))))</f>
        <v>Please enter a value</v>
      </c>
      <c r="J187" s="8"/>
      <c r="K187" s="38"/>
      <c r="L187" s="225"/>
      <c r="M187" s="8"/>
      <c r="N187" s="226"/>
      <c r="O187" s="80"/>
      <c r="P187" s="20"/>
      <c r="Q187" s="20"/>
    </row>
    <row r="188" spans="1:21" ht="15" customHeight="1">
      <c r="A188" s="307"/>
      <c r="B188" s="81"/>
      <c r="C188" s="260" t="s">
        <v>675</v>
      </c>
      <c r="D188" s="317"/>
      <c r="E188" s="318"/>
      <c r="F188" s="44">
        <v>1706</v>
      </c>
      <c r="G188" s="224"/>
      <c r="H188" s="265" t="s">
        <v>483</v>
      </c>
      <c r="I188" s="304" t="str">
        <f t="shared" si="4"/>
        <v>Please enter a value</v>
      </c>
      <c r="J188" s="8"/>
      <c r="K188" s="38"/>
      <c r="L188" s="225"/>
      <c r="M188" s="8"/>
      <c r="N188" s="226"/>
      <c r="O188" s="80"/>
      <c r="P188" s="20"/>
      <c r="Q188" s="20"/>
    </row>
    <row r="189" spans="1:21" ht="15" customHeight="1">
      <c r="A189" s="307"/>
      <c r="B189" s="81"/>
      <c r="C189" s="260" t="s">
        <v>678</v>
      </c>
      <c r="D189" s="317"/>
      <c r="E189" s="318"/>
      <c r="F189" s="44">
        <v>1707</v>
      </c>
      <c r="G189" s="224"/>
      <c r="H189" s="265" t="s">
        <v>670</v>
      </c>
      <c r="I189" s="304" t="str">
        <f t="shared" si="4"/>
        <v>Please enter a value</v>
      </c>
      <c r="J189" s="8"/>
      <c r="K189" s="38"/>
      <c r="L189" s="225"/>
      <c r="M189" s="8"/>
      <c r="N189" s="226"/>
      <c r="O189" s="80"/>
      <c r="P189" s="20"/>
      <c r="Q189" s="20"/>
    </row>
    <row r="190" spans="1:21" ht="15" customHeight="1">
      <c r="A190" s="307"/>
      <c r="B190" s="81"/>
      <c r="C190" s="260" t="s">
        <v>676</v>
      </c>
      <c r="D190" s="262"/>
      <c r="E190" s="55"/>
      <c r="F190" s="44">
        <v>1226</v>
      </c>
      <c r="G190" s="224"/>
      <c r="H190" s="265" t="s">
        <v>671</v>
      </c>
      <c r="I190" s="304" t="str">
        <f>IF(ISTEXT(G190),"No text please",IF(G190&lt;0,"No negatives please",IF(ISBLANK(G190),"Please enter a value",IF(AND(G190=0,ISERROR(FIND("zero",K190))),"Please confirm zero",IF(AND(G190&lt;&gt;0,K190="Confirmed zero",),"Value not zero",IF(AND(G190&lt;G80,ISERROR(FIND("Intragroups",K190))),"&lt;  5.h. please confirm due to intragroup"," "))))))</f>
        <v>Please enter a value</v>
      </c>
      <c r="J190" s="8"/>
      <c r="K190" s="38"/>
      <c r="L190" s="225"/>
      <c r="M190" s="8"/>
      <c r="N190" s="226"/>
      <c r="O190" s="80"/>
      <c r="P190" s="20"/>
      <c r="Q190" s="20"/>
      <c r="T190" s="13"/>
      <c r="U190" s="13"/>
    </row>
    <row r="191" spans="1:21" ht="15" customHeight="1">
      <c r="A191" s="307"/>
      <c r="B191" s="81"/>
      <c r="C191" s="21"/>
      <c r="D191" s="21"/>
      <c r="E191" s="21"/>
      <c r="F191" s="37"/>
      <c r="G191" s="229"/>
      <c r="H191" s="207"/>
      <c r="I191" s="30"/>
      <c r="J191" s="8"/>
      <c r="K191" s="30"/>
      <c r="L191" s="16"/>
      <c r="M191" s="8"/>
      <c r="N191" s="30"/>
      <c r="O191" s="80"/>
      <c r="P191" s="20"/>
      <c r="Q191" s="20"/>
      <c r="T191" s="13"/>
      <c r="U191" s="13"/>
    </row>
    <row r="192" spans="1:21" ht="15" customHeight="1">
      <c r="A192" s="307"/>
      <c r="B192" s="86"/>
      <c r="C192" s="50" t="s">
        <v>321</v>
      </c>
      <c r="D192" s="51"/>
      <c r="E192" s="52"/>
      <c r="F192" s="49" t="s">
        <v>217</v>
      </c>
      <c r="G192" s="229" t="str">
        <f>G$22</f>
        <v>Amount</v>
      </c>
      <c r="H192" s="8"/>
      <c r="I192" s="35" t="str">
        <f>I$22</f>
        <v>Checks</v>
      </c>
      <c r="J192" s="8"/>
      <c r="K192" s="35" t="str">
        <f>K$22</f>
        <v>Remarks</v>
      </c>
      <c r="L192" s="35" t="str">
        <f>$L$162</f>
        <v>Comments</v>
      </c>
      <c r="M192" s="8"/>
      <c r="N192" s="35" t="str">
        <f>N$22</f>
        <v>Supervisor Comments</v>
      </c>
      <c r="O192" s="80"/>
      <c r="P192" s="8"/>
      <c r="Q192" s="20"/>
      <c r="T192" s="13"/>
      <c r="U192" s="13"/>
    </row>
    <row r="193" spans="1:21" ht="15" customHeight="1">
      <c r="A193" s="307"/>
      <c r="B193" s="86"/>
      <c r="C193" s="260" t="s">
        <v>340</v>
      </c>
      <c r="D193" s="54"/>
      <c r="E193" s="55"/>
      <c r="F193" s="39"/>
      <c r="G193" s="39"/>
      <c r="H193" s="310"/>
      <c r="I193" s="39"/>
      <c r="J193" s="8"/>
      <c r="K193" s="39"/>
      <c r="L193" s="39"/>
      <c r="M193" s="32"/>
      <c r="N193" s="39"/>
      <c r="O193" s="80"/>
      <c r="P193" s="8"/>
      <c r="Q193" s="20"/>
      <c r="T193" s="13"/>
      <c r="U193" s="13"/>
    </row>
    <row r="194" spans="1:21" ht="15" customHeight="1">
      <c r="A194" s="307"/>
      <c r="B194" s="81"/>
      <c r="C194" s="261" t="s">
        <v>382</v>
      </c>
      <c r="D194" s="54"/>
      <c r="E194" s="55"/>
      <c r="F194" s="216">
        <v>1121</v>
      </c>
      <c r="G194" s="224"/>
      <c r="H194" s="265" t="s">
        <v>281</v>
      </c>
      <c r="I194" s="304" t="str">
        <f t="shared" ref="I194:I217" si="5">IF(ISTEXT(G194),"No text please",IF(G194&lt;0,"No negatives please",IF(ISBLANK(G194),"Please enter a value",IF(AND(G194=0,ISERROR(FIND("zero",K194))),"Please confirm zero",IF(AND(G194&lt;&gt;0,K194="Confirmed zero"),"Value not zero"," ")))))</f>
        <v>Please enter a value</v>
      </c>
      <c r="J194" s="8"/>
      <c r="K194" s="38"/>
      <c r="L194" s="225"/>
      <c r="M194" s="8"/>
      <c r="N194" s="226"/>
      <c r="O194" s="80"/>
      <c r="P194" s="20"/>
      <c r="Q194" s="20"/>
    </row>
    <row r="195" spans="1:21" ht="15" customHeight="1">
      <c r="A195" s="307"/>
      <c r="B195" s="81"/>
      <c r="C195" s="261" t="s">
        <v>383</v>
      </c>
      <c r="D195" s="54"/>
      <c r="E195" s="55"/>
      <c r="F195" s="216">
        <v>1122</v>
      </c>
      <c r="G195" s="224"/>
      <c r="H195" s="265" t="s">
        <v>282</v>
      </c>
      <c r="I195" s="304" t="str">
        <f t="shared" si="5"/>
        <v>Please enter a value</v>
      </c>
      <c r="J195" s="8"/>
      <c r="K195" s="38"/>
      <c r="L195" s="225"/>
      <c r="M195" s="8"/>
      <c r="N195" s="226"/>
      <c r="O195" s="80"/>
      <c r="P195" s="20"/>
      <c r="Q195" s="20"/>
    </row>
    <row r="196" spans="1:21" ht="15" customHeight="1">
      <c r="A196" s="307"/>
      <c r="B196" s="81"/>
      <c r="C196" s="261" t="s">
        <v>384</v>
      </c>
      <c r="D196" s="54"/>
      <c r="E196" s="55"/>
      <c r="F196" s="216">
        <v>1123</v>
      </c>
      <c r="G196" s="224"/>
      <c r="H196" s="265" t="s">
        <v>283</v>
      </c>
      <c r="I196" s="304" t="str">
        <f t="shared" si="5"/>
        <v>Please enter a value</v>
      </c>
      <c r="J196" s="8"/>
      <c r="K196" s="38"/>
      <c r="L196" s="225"/>
      <c r="M196" s="8"/>
      <c r="N196" s="226"/>
      <c r="O196" s="80"/>
      <c r="P196" s="20"/>
      <c r="Q196" s="20"/>
    </row>
    <row r="197" spans="1:21" ht="15" customHeight="1">
      <c r="A197" s="307"/>
      <c r="B197" s="81"/>
      <c r="C197" s="261" t="s">
        <v>385</v>
      </c>
      <c r="D197" s="54"/>
      <c r="E197" s="55"/>
      <c r="F197" s="216">
        <v>1124</v>
      </c>
      <c r="G197" s="224"/>
      <c r="H197" s="265" t="s">
        <v>284</v>
      </c>
      <c r="I197" s="304" t="str">
        <f t="shared" si="5"/>
        <v>Please enter a value</v>
      </c>
      <c r="J197" s="8"/>
      <c r="K197" s="38"/>
      <c r="L197" s="225"/>
      <c r="M197" s="8"/>
      <c r="N197" s="226"/>
      <c r="O197" s="80"/>
      <c r="P197" s="20"/>
      <c r="Q197" s="20"/>
    </row>
    <row r="198" spans="1:21" ht="15" customHeight="1">
      <c r="A198" s="307"/>
      <c r="B198" s="81"/>
      <c r="C198" s="261" t="s">
        <v>386</v>
      </c>
      <c r="D198" s="54"/>
      <c r="E198" s="55"/>
      <c r="F198" s="216">
        <v>1125</v>
      </c>
      <c r="G198" s="224"/>
      <c r="H198" s="265" t="s">
        <v>285</v>
      </c>
      <c r="I198" s="304" t="str">
        <f t="shared" si="5"/>
        <v>Please enter a value</v>
      </c>
      <c r="J198" s="8"/>
      <c r="K198" s="38"/>
      <c r="L198" s="225"/>
      <c r="M198" s="8"/>
      <c r="N198" s="226"/>
      <c r="O198" s="80"/>
      <c r="P198" s="20"/>
      <c r="Q198" s="20"/>
    </row>
    <row r="199" spans="1:21" ht="15" customHeight="1">
      <c r="A199" s="307"/>
      <c r="B199" s="81"/>
      <c r="C199" s="261" t="s">
        <v>387</v>
      </c>
      <c r="D199" s="54"/>
      <c r="E199" s="55"/>
      <c r="F199" s="216">
        <v>1126</v>
      </c>
      <c r="G199" s="224"/>
      <c r="H199" s="265" t="s">
        <v>286</v>
      </c>
      <c r="I199" s="304" t="str">
        <f t="shared" si="5"/>
        <v>Please enter a value</v>
      </c>
      <c r="J199" s="8"/>
      <c r="K199" s="38"/>
      <c r="L199" s="225"/>
      <c r="M199" s="8"/>
      <c r="N199" s="226"/>
      <c r="O199" s="80"/>
      <c r="P199" s="20"/>
      <c r="Q199" s="20"/>
    </row>
    <row r="200" spans="1:21" ht="15" customHeight="1">
      <c r="A200" s="307"/>
      <c r="B200" s="81"/>
      <c r="C200" s="261" t="s">
        <v>388</v>
      </c>
      <c r="D200" s="54"/>
      <c r="E200" s="55"/>
      <c r="F200" s="216">
        <v>1127</v>
      </c>
      <c r="G200" s="224"/>
      <c r="H200" s="265" t="s">
        <v>287</v>
      </c>
      <c r="I200" s="304" t="str">
        <f t="shared" si="5"/>
        <v>Please enter a value</v>
      </c>
      <c r="J200" s="8"/>
      <c r="K200" s="38"/>
      <c r="L200" s="225"/>
      <c r="M200" s="8"/>
      <c r="N200" s="226"/>
      <c r="O200" s="80"/>
      <c r="P200" s="20"/>
      <c r="Q200" s="20"/>
    </row>
    <row r="201" spans="1:21" ht="15" customHeight="1">
      <c r="A201" s="307"/>
      <c r="B201" s="81"/>
      <c r="C201" s="261" t="s">
        <v>389</v>
      </c>
      <c r="D201" s="54"/>
      <c r="E201" s="55"/>
      <c r="F201" s="216">
        <v>1128</v>
      </c>
      <c r="G201" s="224"/>
      <c r="H201" s="265" t="s">
        <v>288</v>
      </c>
      <c r="I201" s="304" t="str">
        <f t="shared" si="5"/>
        <v>Please enter a value</v>
      </c>
      <c r="J201" s="8"/>
      <c r="K201" s="38"/>
      <c r="L201" s="225"/>
      <c r="M201" s="8"/>
      <c r="N201" s="226"/>
      <c r="O201" s="80"/>
      <c r="P201" s="20"/>
      <c r="Q201" s="20"/>
    </row>
    <row r="202" spans="1:21" ht="15" customHeight="1">
      <c r="A202" s="307"/>
      <c r="B202" s="81"/>
      <c r="C202" s="261" t="s">
        <v>390</v>
      </c>
      <c r="D202" s="54"/>
      <c r="E202" s="55"/>
      <c r="F202" s="216">
        <v>1129</v>
      </c>
      <c r="G202" s="224"/>
      <c r="H202" s="265" t="s">
        <v>289</v>
      </c>
      <c r="I202" s="304" t="str">
        <f t="shared" si="5"/>
        <v>Please enter a value</v>
      </c>
      <c r="J202" s="8"/>
      <c r="K202" s="38"/>
      <c r="L202" s="225"/>
      <c r="M202" s="8"/>
      <c r="N202" s="226"/>
      <c r="O202" s="80"/>
      <c r="P202" s="20"/>
      <c r="Q202" s="20"/>
    </row>
    <row r="203" spans="1:21" ht="15" customHeight="1">
      <c r="A203" s="307"/>
      <c r="B203" s="81"/>
      <c r="C203" s="261" t="s">
        <v>391</v>
      </c>
      <c r="D203" s="54"/>
      <c r="E203" s="55"/>
      <c r="F203" s="216">
        <v>1130</v>
      </c>
      <c r="G203" s="224"/>
      <c r="H203" s="265" t="s">
        <v>290</v>
      </c>
      <c r="I203" s="304" t="str">
        <f t="shared" si="5"/>
        <v>Please enter a value</v>
      </c>
      <c r="J203" s="8"/>
      <c r="K203" s="38"/>
      <c r="L203" s="225"/>
      <c r="M203" s="8"/>
      <c r="N203" s="226"/>
      <c r="O203" s="80"/>
      <c r="P203" s="20"/>
      <c r="Q203" s="20"/>
    </row>
    <row r="204" spans="1:21" ht="15" customHeight="1">
      <c r="A204" s="307"/>
      <c r="B204" s="81"/>
      <c r="C204" s="261" t="s">
        <v>392</v>
      </c>
      <c r="D204" s="54"/>
      <c r="E204" s="55"/>
      <c r="F204" s="216">
        <v>1131</v>
      </c>
      <c r="G204" s="224"/>
      <c r="H204" s="265" t="s">
        <v>291</v>
      </c>
      <c r="I204" s="304" t="str">
        <f t="shared" si="5"/>
        <v>Please enter a value</v>
      </c>
      <c r="J204" s="8"/>
      <c r="K204" s="38"/>
      <c r="L204" s="225"/>
      <c r="M204" s="8"/>
      <c r="N204" s="226"/>
      <c r="O204" s="80"/>
      <c r="P204" s="20"/>
      <c r="Q204" s="20"/>
    </row>
    <row r="205" spans="1:21" ht="15" customHeight="1">
      <c r="A205" s="307"/>
      <c r="B205" s="81"/>
      <c r="C205" s="261" t="s">
        <v>393</v>
      </c>
      <c r="D205" s="54"/>
      <c r="E205" s="55"/>
      <c r="F205" s="216">
        <v>1132</v>
      </c>
      <c r="G205" s="224"/>
      <c r="H205" s="265" t="s">
        <v>292</v>
      </c>
      <c r="I205" s="304" t="str">
        <f t="shared" si="5"/>
        <v>Please enter a value</v>
      </c>
      <c r="J205" s="8"/>
      <c r="K205" s="38"/>
      <c r="L205" s="225"/>
      <c r="M205" s="8"/>
      <c r="N205" s="226"/>
      <c r="O205" s="80"/>
      <c r="P205" s="20"/>
      <c r="Q205" s="20"/>
    </row>
    <row r="206" spans="1:21" ht="15" customHeight="1">
      <c r="A206" s="307"/>
      <c r="B206" s="81"/>
      <c r="C206" s="261" t="s">
        <v>394</v>
      </c>
      <c r="D206" s="54"/>
      <c r="E206" s="55"/>
      <c r="F206" s="216">
        <v>1133</v>
      </c>
      <c r="G206" s="224"/>
      <c r="H206" s="265" t="s">
        <v>293</v>
      </c>
      <c r="I206" s="304" t="str">
        <f t="shared" si="5"/>
        <v>Please enter a value</v>
      </c>
      <c r="J206" s="8"/>
      <c r="K206" s="38"/>
      <c r="L206" s="225"/>
      <c r="M206" s="8"/>
      <c r="N206" s="226"/>
      <c r="O206" s="80"/>
      <c r="P206" s="20"/>
      <c r="Q206" s="20"/>
    </row>
    <row r="207" spans="1:21" ht="15" customHeight="1">
      <c r="A207" s="307"/>
      <c r="B207" s="81"/>
      <c r="C207" s="261" t="s">
        <v>395</v>
      </c>
      <c r="D207" s="54"/>
      <c r="E207" s="55"/>
      <c r="F207" s="216">
        <v>1134</v>
      </c>
      <c r="G207" s="224"/>
      <c r="H207" s="265" t="s">
        <v>331</v>
      </c>
      <c r="I207" s="304" t="str">
        <f t="shared" si="5"/>
        <v>Please enter a value</v>
      </c>
      <c r="J207" s="8"/>
      <c r="K207" s="38"/>
      <c r="L207" s="225"/>
      <c r="M207" s="8"/>
      <c r="N207" s="226"/>
      <c r="O207" s="80"/>
      <c r="P207" s="20"/>
      <c r="Q207" s="20"/>
    </row>
    <row r="208" spans="1:21" ht="15" customHeight="1">
      <c r="A208" s="307"/>
      <c r="B208" s="81"/>
      <c r="C208" s="261" t="s">
        <v>396</v>
      </c>
      <c r="D208" s="54"/>
      <c r="E208" s="55"/>
      <c r="F208" s="216">
        <v>1135</v>
      </c>
      <c r="G208" s="224"/>
      <c r="H208" s="265" t="s">
        <v>322</v>
      </c>
      <c r="I208" s="304" t="str">
        <f t="shared" si="5"/>
        <v>Please enter a value</v>
      </c>
      <c r="J208" s="8"/>
      <c r="K208" s="38"/>
      <c r="L208" s="225"/>
      <c r="M208" s="8"/>
      <c r="N208" s="226"/>
      <c r="O208" s="80"/>
      <c r="P208" s="20"/>
      <c r="Q208" s="20"/>
    </row>
    <row r="209" spans="1:17" ht="15" customHeight="1">
      <c r="A209" s="308"/>
      <c r="B209" s="81"/>
      <c r="C209" s="260" t="s">
        <v>653</v>
      </c>
      <c r="D209" s="54"/>
      <c r="E209" s="55"/>
      <c r="F209" s="216">
        <v>1136</v>
      </c>
      <c r="G209" s="224"/>
      <c r="H209" s="265" t="s">
        <v>623</v>
      </c>
      <c r="I209" s="304" t="str">
        <f t="shared" si="5"/>
        <v>Please enter a value</v>
      </c>
      <c r="J209" s="8"/>
      <c r="K209" s="38"/>
      <c r="L209" s="225"/>
      <c r="M209" s="8"/>
      <c r="N209" s="226"/>
      <c r="O209" s="80"/>
      <c r="P209" s="20"/>
      <c r="Q209" s="20"/>
    </row>
    <row r="210" spans="1:17" ht="15" customHeight="1">
      <c r="A210" s="308"/>
      <c r="B210" s="81"/>
      <c r="C210" s="261" t="s">
        <v>598</v>
      </c>
      <c r="D210" s="54"/>
      <c r="E210" s="55"/>
      <c r="F210" s="216">
        <v>1266</v>
      </c>
      <c r="G210" s="224"/>
      <c r="H210" s="265" t="s">
        <v>624</v>
      </c>
      <c r="I210" s="304" t="str">
        <f>IF(ISTEXT(G210),"No text please",IF(G210&lt;0,"No negatives please",IF(ISBLANK(G210),"Please enter a value",IF(AND(G210=0,ISERROR(FIND("zero",K210))),"Please confirm zero",IF(AND(G210&lt;&gt;0,K210="Confirmed zero"),"Value not zero",IF(G210&gt;G209,"&gt; 18.b."," "))))))</f>
        <v>Please enter a value</v>
      </c>
      <c r="J210" s="8"/>
      <c r="K210" s="38"/>
      <c r="L210" s="225"/>
      <c r="M210" s="8"/>
      <c r="N210" s="226"/>
      <c r="O210" s="80"/>
      <c r="P210" s="20"/>
      <c r="Q210" s="20"/>
    </row>
    <row r="211" spans="1:17" ht="15" customHeight="1">
      <c r="A211" s="308"/>
      <c r="B211" s="81"/>
      <c r="C211" s="279" t="s">
        <v>633</v>
      </c>
      <c r="D211" s="54"/>
      <c r="E211" s="55"/>
      <c r="F211" s="216">
        <v>1137</v>
      </c>
      <c r="G211" s="224"/>
      <c r="H211" s="265" t="s">
        <v>625</v>
      </c>
      <c r="I211" s="304" t="str">
        <f t="shared" si="5"/>
        <v>Please enter a value</v>
      </c>
      <c r="J211" s="8"/>
      <c r="K211" s="38"/>
      <c r="L211" s="225"/>
      <c r="M211" s="8"/>
      <c r="N211" s="226"/>
      <c r="O211" s="80"/>
      <c r="P211" s="20"/>
      <c r="Q211" s="20"/>
    </row>
    <row r="212" spans="1:17" ht="15" customHeight="1">
      <c r="A212" s="308"/>
      <c r="B212" s="81"/>
      <c r="C212" s="261" t="s">
        <v>599</v>
      </c>
      <c r="D212" s="54"/>
      <c r="E212" s="55"/>
      <c r="F212" s="216">
        <v>1267</v>
      </c>
      <c r="G212" s="224"/>
      <c r="H212" s="265" t="s">
        <v>626</v>
      </c>
      <c r="I212" s="304" t="str">
        <f>IF(ISTEXT(G212),"No text please",IF(G212&lt;0,"No negatives please",IF(ISBLANK(G212),"Please enter a value",IF(AND(G212=0,ISERROR(FIND("zero",K212))),"Please confirm zero",IF(AND(G212&lt;&gt;0,K212="Confirmed zero"),"Value not zero",IF($G212&gt;$G211,"&gt; 18.c."," "))))))</f>
        <v>Please enter a value</v>
      </c>
      <c r="J212" s="8"/>
      <c r="K212" s="38"/>
      <c r="L212" s="225"/>
      <c r="M212" s="8"/>
      <c r="N212" s="226"/>
      <c r="O212" s="80"/>
      <c r="P212" s="20"/>
      <c r="Q212" s="20"/>
    </row>
    <row r="213" spans="1:17" ht="15" customHeight="1">
      <c r="A213" s="308"/>
      <c r="B213" s="81"/>
      <c r="C213" s="279" t="s">
        <v>634</v>
      </c>
      <c r="D213" s="54"/>
      <c r="E213" s="55"/>
      <c r="F213" s="216">
        <v>1138</v>
      </c>
      <c r="G213" s="224"/>
      <c r="H213" s="265" t="s">
        <v>627</v>
      </c>
      <c r="I213" s="304" t="str">
        <f t="shared" si="5"/>
        <v>Please enter a value</v>
      </c>
      <c r="J213" s="8"/>
      <c r="K213" s="38"/>
      <c r="L213" s="225"/>
      <c r="M213" s="8"/>
      <c r="N213" s="226"/>
      <c r="O213" s="80"/>
      <c r="P213" s="20"/>
      <c r="Q213" s="20"/>
    </row>
    <row r="214" spans="1:17" ht="15" customHeight="1">
      <c r="A214" s="308"/>
      <c r="B214" s="81"/>
      <c r="C214" s="261" t="s">
        <v>600</v>
      </c>
      <c r="D214" s="54"/>
      <c r="E214" s="55"/>
      <c r="F214" s="216">
        <v>1268</v>
      </c>
      <c r="G214" s="224"/>
      <c r="H214" s="265" t="s">
        <v>628</v>
      </c>
      <c r="I214" s="304" t="str">
        <f>IF(ISTEXT(G214),"No text please",IF(G214&lt;0,"No negatives please",IF(ISBLANK(G214),"Please enter a value",IF(AND(G214=0,ISERROR(FIND("zero",K214))),"Please confirm zero",IF(AND(G214&lt;&gt;0,K214="Confirmed zero"),"Value not zero",IF($G214&gt;$G213,"&gt; 18.d."," "))))))</f>
        <v>Please enter a value</v>
      </c>
      <c r="J214" s="8"/>
      <c r="K214" s="38"/>
      <c r="L214" s="225"/>
      <c r="M214" s="8"/>
      <c r="N214" s="226"/>
      <c r="O214" s="80"/>
      <c r="P214" s="20"/>
      <c r="Q214" s="20"/>
    </row>
    <row r="215" spans="1:17" ht="15" customHeight="1">
      <c r="A215" s="308"/>
      <c r="B215" s="81"/>
      <c r="C215" s="279" t="s">
        <v>635</v>
      </c>
      <c r="D215" s="54"/>
      <c r="E215" s="55"/>
      <c r="F215" s="216">
        <v>1139</v>
      </c>
      <c r="G215" s="224"/>
      <c r="H215" s="265" t="s">
        <v>629</v>
      </c>
      <c r="I215" s="304" t="str">
        <f t="shared" si="5"/>
        <v>Please enter a value</v>
      </c>
      <c r="J215" s="8"/>
      <c r="K215" s="38"/>
      <c r="L215" s="225"/>
      <c r="M215" s="8"/>
      <c r="N215" s="226"/>
      <c r="O215" s="80"/>
      <c r="P215" s="20"/>
      <c r="Q215" s="20"/>
    </row>
    <row r="216" spans="1:17" ht="15" customHeight="1">
      <c r="A216" s="308"/>
      <c r="B216" s="81"/>
      <c r="C216" s="261" t="s">
        <v>601</v>
      </c>
      <c r="D216" s="54"/>
      <c r="E216" s="55"/>
      <c r="F216" s="216">
        <v>1269</v>
      </c>
      <c r="G216" s="224"/>
      <c r="H216" s="265" t="s">
        <v>630</v>
      </c>
      <c r="I216" s="304" t="str">
        <f>IF(ISTEXT(G216),"No text please",IF(G216&lt;0,"No negatives please",IF(ISBLANK(G216),"Please enter a value",IF(AND(G216=0,ISERROR(FIND("zero",K216))),"Please confirm zero",IF(AND(G216&lt;&gt;0,K216="Confirmed zero"),"Value not zero",IF($G216&gt;$G215,"&gt; 18.e."," "))))))</f>
        <v>Please enter a value</v>
      </c>
      <c r="J216" s="8"/>
      <c r="K216" s="38"/>
      <c r="L216" s="225"/>
      <c r="M216" s="8"/>
      <c r="N216" s="226"/>
      <c r="O216" s="80"/>
      <c r="P216" s="20"/>
      <c r="Q216" s="20"/>
    </row>
    <row r="217" spans="1:17" ht="15" customHeight="1">
      <c r="A217" s="308"/>
      <c r="B217" s="81"/>
      <c r="C217" s="279" t="s">
        <v>636</v>
      </c>
      <c r="D217" s="54"/>
      <c r="E217" s="55"/>
      <c r="F217" s="216">
        <v>1140</v>
      </c>
      <c r="G217" s="224"/>
      <c r="H217" s="265" t="s">
        <v>631</v>
      </c>
      <c r="I217" s="304" t="str">
        <f t="shared" si="5"/>
        <v>Please enter a value</v>
      </c>
      <c r="J217" s="8"/>
      <c r="K217" s="38"/>
      <c r="L217" s="225"/>
      <c r="M217" s="8"/>
      <c r="N217" s="226"/>
      <c r="O217" s="80"/>
      <c r="P217" s="20"/>
      <c r="Q217" s="20"/>
    </row>
    <row r="218" spans="1:17" ht="15" customHeight="1">
      <c r="A218" s="308"/>
      <c r="B218" s="81"/>
      <c r="C218" s="261" t="s">
        <v>654</v>
      </c>
      <c r="D218" s="54"/>
      <c r="E218" s="55"/>
      <c r="F218" s="216">
        <v>1270</v>
      </c>
      <c r="G218" s="224"/>
      <c r="H218" s="265" t="s">
        <v>632</v>
      </c>
      <c r="I218" s="304" t="str">
        <f>IF(ISTEXT(G218),"No text please",IF(G218&lt;0,"No negatives please",IF(ISBLANK(G218),"Please enter a value",IF(AND(G218=0,ISERROR(FIND("zero",K218))),"Please confirm zero",IF(AND(G218&lt;&gt;0,K218="Confirmed zero"),"Value not zero",IF($G218&gt;$G217,"&gt; 18.f."," "))))))</f>
        <v>Please enter a value</v>
      </c>
      <c r="J218" s="8"/>
      <c r="K218" s="38"/>
      <c r="L218" s="225"/>
      <c r="M218" s="8"/>
      <c r="N218" s="226"/>
      <c r="O218" s="80"/>
      <c r="P218" s="20"/>
      <c r="Q218" s="20"/>
    </row>
    <row r="219" spans="1:17" ht="15" customHeight="1">
      <c r="A219" s="308"/>
      <c r="B219" s="81"/>
      <c r="C219" s="260" t="s">
        <v>328</v>
      </c>
      <c r="D219" s="262"/>
      <c r="E219" s="55"/>
      <c r="F219" s="216">
        <v>1141</v>
      </c>
      <c r="G219" s="224"/>
      <c r="H219" s="265" t="s">
        <v>294</v>
      </c>
      <c r="I219" s="304" t="str">
        <f t="shared" ref="I219:I223" si="6">IF(ISTEXT(G219),"No text please",IF(G219&lt;0,"No negatives please",IF(ISBLANK(G219),"Please enter a value",IF(AND(G219=0,ISERROR(FIND("zero",K219))),"Please confirm zero",IF(AND(G219&lt;&gt;0,K219="Confirmed zero"),"Value not zero"," ")))))</f>
        <v>Please enter a value</v>
      </c>
      <c r="J219" s="8"/>
      <c r="K219" s="38"/>
      <c r="L219" s="225"/>
      <c r="M219" s="8"/>
      <c r="N219" s="226"/>
      <c r="O219" s="80"/>
      <c r="P219" s="20"/>
      <c r="Q219" s="20"/>
    </row>
    <row r="220" spans="1:17" ht="15" customHeight="1">
      <c r="A220" s="308"/>
      <c r="B220" s="81"/>
      <c r="C220" s="260" t="s">
        <v>323</v>
      </c>
      <c r="D220" s="262"/>
      <c r="E220" s="55"/>
      <c r="F220" s="216">
        <v>1142</v>
      </c>
      <c r="G220" s="224"/>
      <c r="H220" s="265" t="s">
        <v>295</v>
      </c>
      <c r="I220" s="304" t="str">
        <f t="shared" si="6"/>
        <v>Please enter a value</v>
      </c>
      <c r="J220" s="8"/>
      <c r="K220" s="38"/>
      <c r="L220" s="225"/>
      <c r="M220" s="8"/>
      <c r="N220" s="226"/>
      <c r="O220" s="80"/>
      <c r="P220" s="20"/>
      <c r="Q220" s="20"/>
    </row>
    <row r="221" spans="1:17" ht="15" customHeight="1">
      <c r="A221" s="308"/>
      <c r="B221" s="81"/>
      <c r="C221" s="260" t="s">
        <v>324</v>
      </c>
      <c r="D221" s="262"/>
      <c r="E221" s="55"/>
      <c r="F221" s="216">
        <v>1143</v>
      </c>
      <c r="G221" s="224"/>
      <c r="H221" s="265" t="s">
        <v>296</v>
      </c>
      <c r="I221" s="304" t="str">
        <f t="shared" si="6"/>
        <v>Please enter a value</v>
      </c>
      <c r="J221" s="8"/>
      <c r="K221" s="38"/>
      <c r="L221" s="225"/>
      <c r="M221" s="8"/>
      <c r="N221" s="226"/>
      <c r="O221" s="80"/>
      <c r="P221" s="20"/>
      <c r="Q221" s="20"/>
    </row>
    <row r="222" spans="1:17" ht="15" customHeight="1">
      <c r="A222" s="308"/>
      <c r="B222" s="81"/>
      <c r="C222" s="260" t="s">
        <v>325</v>
      </c>
      <c r="D222" s="262"/>
      <c r="E222" s="55"/>
      <c r="F222" s="216">
        <v>1144</v>
      </c>
      <c r="G222" s="224"/>
      <c r="H222" s="265" t="s">
        <v>259</v>
      </c>
      <c r="I222" s="304" t="str">
        <f t="shared" si="6"/>
        <v>Please enter a value</v>
      </c>
      <c r="J222" s="8"/>
      <c r="K222" s="38"/>
      <c r="L222" s="225"/>
      <c r="M222" s="8"/>
      <c r="N222" s="226"/>
      <c r="O222" s="80"/>
      <c r="P222" s="20"/>
      <c r="Q222" s="20"/>
    </row>
    <row r="223" spans="1:17" ht="15" customHeight="1">
      <c r="A223" s="308"/>
      <c r="B223" s="81"/>
      <c r="C223" s="260" t="s">
        <v>326</v>
      </c>
      <c r="D223" s="262"/>
      <c r="E223" s="55"/>
      <c r="F223" s="216">
        <v>1145</v>
      </c>
      <c r="G223" s="224"/>
      <c r="H223" s="265" t="s">
        <v>260</v>
      </c>
      <c r="I223" s="304" t="str">
        <f t="shared" si="6"/>
        <v>Please enter a value</v>
      </c>
      <c r="J223" s="8"/>
      <c r="K223" s="38"/>
      <c r="L223" s="225"/>
      <c r="M223" s="8"/>
      <c r="N223" s="226"/>
      <c r="O223" s="80"/>
      <c r="P223" s="20"/>
      <c r="Q223" s="20"/>
    </row>
    <row r="224" spans="1:17" ht="15" customHeight="1">
      <c r="A224" s="308"/>
      <c r="B224" s="81"/>
      <c r="C224" s="260" t="s">
        <v>718</v>
      </c>
      <c r="D224" s="262"/>
      <c r="E224" s="55"/>
      <c r="F224" s="44">
        <v>1708</v>
      </c>
      <c r="G224" s="224"/>
      <c r="H224" s="265" t="s">
        <v>672</v>
      </c>
      <c r="I224" s="304" t="str">
        <f>IF(ISTEXT(G224),"No text please",IF(G224&lt;0,"No negatives please",IF(ISBLANK(G224),"Please enter a value",IF(AND(G224=0,ISERROR(FIND("zero",K224))),"Please confirm zero",IF(AND(G224&lt;&gt;0,K224="Confirmed zero"),"Value not zero"," ")))))</f>
        <v>Please enter a value</v>
      </c>
      <c r="J224" s="8"/>
      <c r="K224" s="38"/>
      <c r="L224" s="225"/>
      <c r="M224" s="8"/>
      <c r="N224" s="328"/>
      <c r="O224" s="80"/>
      <c r="P224" s="20"/>
      <c r="Q224" s="20"/>
    </row>
    <row r="225" spans="1:17" ht="15" customHeight="1">
      <c r="A225" s="307"/>
      <c r="B225" s="81"/>
      <c r="C225" s="21"/>
      <c r="D225" s="21"/>
      <c r="E225" s="21"/>
      <c r="F225" s="37"/>
      <c r="G225" s="229"/>
      <c r="H225" s="207"/>
      <c r="I225" s="30"/>
      <c r="J225" s="8"/>
      <c r="K225" s="30"/>
      <c r="L225" s="16"/>
      <c r="M225" s="8"/>
      <c r="N225" s="30"/>
      <c r="O225" s="80"/>
      <c r="P225" s="20"/>
      <c r="Q225" s="20"/>
    </row>
    <row r="226" spans="1:17" ht="15" customHeight="1">
      <c r="A226" s="307"/>
      <c r="B226" s="81"/>
      <c r="C226" s="50" t="s">
        <v>490</v>
      </c>
      <c r="D226" s="51"/>
      <c r="E226" s="52"/>
      <c r="F226" s="66" t="s">
        <v>217</v>
      </c>
      <c r="G226" s="229" t="str">
        <f>G$22</f>
        <v>Amount</v>
      </c>
      <c r="H226" s="30"/>
      <c r="I226" s="35" t="str">
        <f>I$22</f>
        <v>Checks</v>
      </c>
      <c r="J226" s="8"/>
      <c r="K226" s="35" t="str">
        <f>K$22</f>
        <v>Remarks</v>
      </c>
      <c r="L226" s="35" t="str">
        <f>$L$162</f>
        <v>Comments</v>
      </c>
      <c r="M226" s="8"/>
      <c r="N226" s="35" t="str">
        <f>N$22</f>
        <v>Supervisor Comments</v>
      </c>
      <c r="O226" s="80"/>
      <c r="P226" s="20"/>
      <c r="Q226" s="20"/>
    </row>
    <row r="227" spans="1:17" ht="15" customHeight="1">
      <c r="A227" s="307"/>
      <c r="B227" s="81"/>
      <c r="C227" s="260" t="s">
        <v>531</v>
      </c>
      <c r="D227" s="262"/>
      <c r="E227" s="55"/>
      <c r="F227" s="216">
        <v>1227</v>
      </c>
      <c r="G227" s="224"/>
      <c r="H227" s="265" t="s">
        <v>298</v>
      </c>
      <c r="I227" s="304" t="str">
        <f>IF(ISTEXT(G227),"No text please",IF(G227&lt;0,"No negatives please",IF(ISBLANK(G227),"Please enter a value",IF(AND(G227=0,ISERROR(FIND("zero",K227))),"Please confirm zero",IF(AND(G227&lt;&gt;0,K227="Confirmed zero",),"Value not zero",IF(AND(G227&lt;G114,ISERROR(FIND("Intragroups",K227))),"&lt;  9.c. please confirm due to intragroup"," "))))))</f>
        <v>Please enter a value</v>
      </c>
      <c r="J227" s="8"/>
      <c r="K227" s="38"/>
      <c r="L227" s="225"/>
      <c r="M227" s="8"/>
      <c r="N227" s="226"/>
      <c r="O227" s="80"/>
      <c r="P227" s="20"/>
      <c r="Q227" s="20"/>
    </row>
    <row r="228" spans="1:17" ht="15" customHeight="1">
      <c r="A228" s="307"/>
      <c r="B228" s="81"/>
      <c r="C228" s="260" t="s">
        <v>655</v>
      </c>
      <c r="D228" s="262"/>
      <c r="E228" s="55"/>
      <c r="F228" s="216">
        <v>1300</v>
      </c>
      <c r="G228" s="224"/>
      <c r="H228" s="265" t="s">
        <v>299</v>
      </c>
      <c r="I228" s="304" t="str">
        <f>IF(ISTEXT(G228),"No text please",IF(G228&lt;0,"No negatives please",IF(ISBLANK(G228),"Please enter a value",IF(AND(G228=0,ISERROR(FIND("zero",K228))),"Please confirm zero",IF(AND(G228&lt;&gt;0,K228="Confirmed zero",),"Value not zero",IF(AND(G228&lt;SUM(G117:G118),ISERROR(FIND("Intragroups",K228))),"&lt;  10.a.+10.b. please confirm due to intragroup"," "))))))</f>
        <v>Please enter a value</v>
      </c>
      <c r="J228" s="8"/>
      <c r="K228" s="38"/>
      <c r="L228" s="225"/>
      <c r="M228" s="8"/>
      <c r="N228" s="226"/>
      <c r="O228" s="80"/>
      <c r="P228" s="20"/>
      <c r="Q228" s="20"/>
    </row>
    <row r="229" spans="1:17" ht="15" customHeight="1">
      <c r="A229" s="308"/>
      <c r="B229" s="81"/>
      <c r="C229" s="260" t="s">
        <v>563</v>
      </c>
      <c r="D229" s="262"/>
      <c r="E229" s="55"/>
      <c r="F229" s="216">
        <v>1271</v>
      </c>
      <c r="G229" s="224"/>
      <c r="H229" s="265" t="s">
        <v>565</v>
      </c>
      <c r="I229" s="304" t="str">
        <f>IF(ISTEXT(G229),"No text please",IF(G229&lt;0,"No negatives please",IF(ISBLANK(G229),"Please enter a value",IF(AND(G229=0,ISERROR(FIND("zero",K229))),"Please confirm zero",IF(AND(G229&lt;&gt;0,K229="Confirmed zero",),"Value not zero",IF(AND(G229&lt;G119,ISERROR(FIND("Intragroups",K229))),"&lt;  10.c. please confirm due to intragroup"," "))))))</f>
        <v>Please enter a value</v>
      </c>
      <c r="J229" s="8"/>
      <c r="K229" s="38"/>
      <c r="L229" s="225"/>
      <c r="M229" s="8"/>
      <c r="N229" s="226"/>
      <c r="O229" s="80"/>
      <c r="P229" s="20"/>
      <c r="Q229" s="20"/>
    </row>
    <row r="230" spans="1:17" ht="15" customHeight="1">
      <c r="A230" s="308"/>
      <c r="B230" s="81"/>
      <c r="C230" s="279" t="s">
        <v>564</v>
      </c>
      <c r="D230" s="281"/>
      <c r="E230" s="55"/>
      <c r="F230" s="216">
        <v>1272</v>
      </c>
      <c r="G230" s="224"/>
      <c r="H230" s="265" t="s">
        <v>538</v>
      </c>
      <c r="I230" s="304" t="str">
        <f>IF(ISTEXT(G230),"No text please",IF(G230&lt;0,"No negatives please",IF(ISBLANK(G230),"Please enter a value",IF(AND(G230=0,ISERROR(FIND("zero",K230))),"Please confirm zero",IF(AND(G230&lt;&gt;0,K230="Confirmed zero",),"Value not zero",IF(AND(G230&lt;G120,ISERROR(FIND("Intragroups",K230))),"&lt;  10.d. please confirm due to intragroup"," "))))))</f>
        <v>Please enter a value</v>
      </c>
      <c r="J230" s="8"/>
      <c r="K230" s="38"/>
      <c r="L230" s="225"/>
      <c r="M230" s="8"/>
      <c r="N230" s="226"/>
      <c r="O230" s="80"/>
      <c r="P230" s="20"/>
      <c r="Q230" s="20"/>
    </row>
    <row r="231" spans="1:17">
      <c r="A231" s="307"/>
      <c r="B231" s="81"/>
      <c r="C231" s="260" t="s">
        <v>700</v>
      </c>
      <c r="D231" s="262"/>
      <c r="E231" s="55"/>
      <c r="F231" s="216">
        <v>1275</v>
      </c>
      <c r="G231" s="224"/>
      <c r="H231" s="265" t="s">
        <v>698</v>
      </c>
      <c r="I231" s="304" t="str">
        <f>IF(ISTEXT(G231),"No text please",IF(G231&lt;0,"No negatives please",IF(ISBLANK(G231),"Please enter a value",IF(AND(G231=0,ISERROR(FIND("zero",K231))),"Please confirm zero",IF(AND(G231&lt;&gt;0,K231="Confirmed zero"),"Value not zero",IF(G231&gt;G228,"&gt; 19.b."," "))))))</f>
        <v>Please enter a value</v>
      </c>
      <c r="J231" s="8"/>
      <c r="K231" s="38"/>
      <c r="L231" s="225"/>
      <c r="M231" s="8"/>
      <c r="N231" s="226"/>
      <c r="O231" s="80"/>
      <c r="P231" s="20"/>
      <c r="Q231" s="20"/>
    </row>
    <row r="232" spans="1:17" ht="15" customHeight="1">
      <c r="A232" s="307"/>
      <c r="B232" s="81"/>
      <c r="C232" s="260" t="s">
        <v>701</v>
      </c>
      <c r="D232" s="262"/>
      <c r="E232" s="55"/>
      <c r="F232" s="216">
        <v>1229</v>
      </c>
      <c r="G232" s="224"/>
      <c r="H232" s="265" t="s">
        <v>699</v>
      </c>
      <c r="I232" s="304" t="str">
        <f>IF(ISTEXT(G232),"No text please",IF(G232&lt;0,"No negatives please",IF(ISBLANK(G232),"Please enter a value",IF(AND(G232=0,ISERROR(FIND("zero",K232))),"Please confirm zero",IF(AND(G232&lt;&gt;0,K232="Confirmed zero",),"Value not zero",IF(AND(G232&lt;G124,ISERROR(FIND("Intragroups",K232))),"&lt;  11.a. please confirmdue to intragroup"," "))))))</f>
        <v>Please enter a value</v>
      </c>
      <c r="J232" s="8"/>
      <c r="K232" s="38"/>
      <c r="L232" s="225"/>
      <c r="M232" s="8"/>
      <c r="N232" s="226"/>
      <c r="O232" s="80"/>
      <c r="P232" s="20"/>
      <c r="Q232" s="20"/>
    </row>
    <row r="233" spans="1:17" ht="15" customHeight="1">
      <c r="A233" s="307"/>
      <c r="B233" s="81"/>
      <c r="C233" s="21"/>
      <c r="D233" s="21"/>
      <c r="E233" s="21"/>
      <c r="F233" s="37"/>
      <c r="G233" s="229"/>
      <c r="H233" s="207"/>
      <c r="I233" s="30"/>
      <c r="J233" s="8"/>
      <c r="K233" s="30"/>
      <c r="L233" s="16"/>
      <c r="M233" s="8"/>
      <c r="N233" s="30"/>
      <c r="O233" s="80"/>
      <c r="P233" s="20"/>
      <c r="Q233" s="20"/>
    </row>
    <row r="234" spans="1:17" ht="15" customHeight="1">
      <c r="A234" s="307"/>
      <c r="B234" s="81"/>
      <c r="C234" s="50" t="s">
        <v>489</v>
      </c>
      <c r="D234" s="51"/>
      <c r="E234" s="52"/>
      <c r="F234" s="66" t="s">
        <v>217</v>
      </c>
      <c r="G234" s="229" t="str">
        <f>G$22</f>
        <v>Amount</v>
      </c>
      <c r="H234" s="30"/>
      <c r="I234" s="35" t="str">
        <f>I$22</f>
        <v>Checks</v>
      </c>
      <c r="J234" s="8"/>
      <c r="K234" s="35" t="str">
        <f>K$22</f>
        <v>Remarks</v>
      </c>
      <c r="L234" s="35" t="str">
        <f>$L$162</f>
        <v>Comments</v>
      </c>
      <c r="M234" s="8"/>
      <c r="N234" s="35" t="str">
        <f>N$22</f>
        <v>Supervisor Comments</v>
      </c>
      <c r="O234" s="80"/>
      <c r="P234" s="20"/>
      <c r="Q234" s="20"/>
    </row>
    <row r="235" spans="1:17" ht="15" customHeight="1">
      <c r="A235" s="307"/>
      <c r="B235" s="81"/>
      <c r="C235" s="260" t="s">
        <v>297</v>
      </c>
      <c r="D235" s="54"/>
      <c r="E235" s="55"/>
      <c r="F235" s="44">
        <v>1146</v>
      </c>
      <c r="G235" s="224"/>
      <c r="H235" s="265" t="s">
        <v>261</v>
      </c>
      <c r="I235" s="304" t="str">
        <f>IF(ISTEXT(G235),"No text please",IF(G235&lt;0,"No negatives please",IF(ISBLANK(G235),"Please enter a value",IF(AND(G235=0,ISERROR(FIND("zero",K235))),"Please confirm zero",IF(AND(G235&lt;&gt;0,K235="Confirmed zero"),"Value not zero"," ")))))</f>
        <v>Please enter a value</v>
      </c>
      <c r="J235" s="8"/>
      <c r="K235" s="38"/>
      <c r="L235" s="225"/>
      <c r="M235" s="8"/>
      <c r="N235" s="226"/>
      <c r="O235" s="80"/>
      <c r="P235" s="20"/>
      <c r="Q235" s="20"/>
    </row>
    <row r="236" spans="1:17" ht="15" customHeight="1">
      <c r="A236" s="307"/>
      <c r="B236" s="81"/>
      <c r="C236" s="260" t="s">
        <v>537</v>
      </c>
      <c r="D236" s="54"/>
      <c r="E236" s="55"/>
      <c r="F236" s="44">
        <v>1148</v>
      </c>
      <c r="G236" s="224"/>
      <c r="H236" s="265" t="s">
        <v>262</v>
      </c>
      <c r="I236" s="304" t="str">
        <f>IF(ISTEXT(G236),"No text please",IF(G236&lt;0,"No negatives please",IF(ISBLANK(G236),"Please enter a value",IF(AND(G236=0,ISERROR(FIND("zero",K236))),"Please confirm zero",IF(AND(G236&lt;&gt;0,K236="Confirmed zero"),"Value not zero",IF(G236&lt;G237,"&lt; 20.b.(1)"," "))))))</f>
        <v>Please enter a value</v>
      </c>
      <c r="J236" s="8"/>
      <c r="K236" s="38"/>
      <c r="L236" s="225"/>
      <c r="M236" s="8"/>
      <c r="N236" s="226"/>
      <c r="O236" s="80"/>
      <c r="P236" s="20"/>
      <c r="Q236" s="20"/>
    </row>
    <row r="237" spans="1:17" ht="15" customHeight="1">
      <c r="A237" s="307"/>
      <c r="B237" s="81"/>
      <c r="C237" s="261" t="s">
        <v>459</v>
      </c>
      <c r="D237" s="54"/>
      <c r="E237" s="55"/>
      <c r="F237" s="44">
        <v>1149</v>
      </c>
      <c r="G237" s="224"/>
      <c r="H237" s="265" t="s">
        <v>536</v>
      </c>
      <c r="I237" s="304" t="str">
        <f>IF(ISTEXT(G237),"No text please",IF(G237&lt;0,"No negatives please",IF(ISBLANK(G237),"Please enter a value",IF(AND(G237=0,ISERROR(FIND("zero",K237))),"Please confirm zero",IF(AND(G237&lt;&gt;0,K237="Confirmed zero"),"Value not zero",IF(G236&lt;G237,"&gt; 20.b."," "))))))</f>
        <v>Please enter a value</v>
      </c>
      <c r="J237" s="8"/>
      <c r="K237" s="38"/>
      <c r="L237" s="225"/>
      <c r="M237" s="8"/>
      <c r="N237" s="226"/>
      <c r="O237" s="80"/>
      <c r="P237" s="20"/>
      <c r="Q237" s="20"/>
    </row>
    <row r="238" spans="1:17" ht="15" customHeight="1">
      <c r="A238" s="307"/>
      <c r="B238" s="81"/>
      <c r="C238" s="260" t="s">
        <v>704</v>
      </c>
      <c r="D238" s="54"/>
      <c r="E238" s="55"/>
      <c r="F238" s="44">
        <v>1711</v>
      </c>
      <c r="G238" s="224"/>
      <c r="H238" s="265" t="s">
        <v>263</v>
      </c>
      <c r="I238" s="304" t="str">
        <f>IF(ISTEXT(G238),"No text please",IF(G238&lt;0,"No negatives please",IF(ISBLANK(G238),"Please enter a value",IF(AND(G238=0,ISERROR(FIND("zero",K238))),"Please confirm zero",IF(AND(G238&lt;&gt;0,K238="Confirmed zero"),"Value not zero"," ")))))</f>
        <v>Please enter a value</v>
      </c>
      <c r="J238" s="8"/>
      <c r="K238" s="38"/>
      <c r="L238" s="225"/>
      <c r="M238" s="8"/>
      <c r="N238" s="226"/>
      <c r="O238" s="80"/>
      <c r="P238" s="20"/>
      <c r="Q238" s="20"/>
    </row>
    <row r="239" spans="1:17" ht="15" customHeight="1">
      <c r="A239" s="307"/>
      <c r="B239" s="81"/>
      <c r="C239" s="260" t="s">
        <v>705</v>
      </c>
      <c r="D239" s="277"/>
      <c r="E239" s="278"/>
      <c r="F239" s="44">
        <v>1279</v>
      </c>
      <c r="G239" s="224"/>
      <c r="H239" s="265" t="s">
        <v>264</v>
      </c>
      <c r="I239" s="304" t="str">
        <f>IF(ISTEXT(G239),"No text please",IF(G239&lt;0,"No negatives please",IF(ISBLANK(G239),"Please enter a value",IF(AND(G239=0,ISERROR(FIND("zero",K239))),"Please confirm zero",IF(AND(G239&lt;&gt;0,K239="Confirmed zero"),"Value not zero",IF(G239&gt;G129,"&gt; 12.a."," "))))))</f>
        <v>Please enter a value</v>
      </c>
      <c r="J239" s="8"/>
      <c r="K239" s="38"/>
      <c r="L239" s="225"/>
      <c r="M239" s="8"/>
      <c r="N239" s="226"/>
      <c r="O239" s="80"/>
      <c r="P239" s="20"/>
      <c r="Q239" s="20"/>
    </row>
    <row r="240" spans="1:17" ht="15" customHeight="1">
      <c r="A240" s="307"/>
      <c r="B240" s="81"/>
      <c r="C240" s="260" t="s">
        <v>706</v>
      </c>
      <c r="D240" s="277"/>
      <c r="E240" s="278"/>
      <c r="F240" s="44">
        <v>1712</v>
      </c>
      <c r="G240" s="224"/>
      <c r="H240" s="265" t="s">
        <v>265</v>
      </c>
      <c r="I240" s="304" t="str">
        <f>IF(ISTEXT(G240),"No text please",IF(G240&lt;0,"No negatives please",IF(ISBLANK(G240),"Please enter a value",IF(AND(G240=0,ISERROR(FIND("zero",K240))),"Please confirm zero",IF(AND(G240&lt;&gt;0,K240="Confirmed zero"),"Value not zero"," ")))))</f>
        <v>Please enter a value</v>
      </c>
      <c r="J240" s="8"/>
      <c r="K240" s="38"/>
      <c r="L240" s="225"/>
      <c r="M240" s="8"/>
      <c r="N240" s="226"/>
      <c r="O240" s="80"/>
      <c r="P240" s="20"/>
      <c r="Q240" s="20"/>
    </row>
    <row r="241" spans="1:17" ht="15" customHeight="1">
      <c r="A241" s="307"/>
      <c r="B241" s="81"/>
      <c r="C241" s="260" t="s">
        <v>707</v>
      </c>
      <c r="D241" s="277"/>
      <c r="E241" s="278"/>
      <c r="F241" s="44">
        <v>1280</v>
      </c>
      <c r="G241" s="224"/>
      <c r="H241" s="265" t="s">
        <v>266</v>
      </c>
      <c r="I241" s="304" t="str">
        <f>IF(ISTEXT(G241),"No text please",IF(G241&lt;0,"No negatives please",IF(ISBLANK(G241),"Please enter a value",IF(AND(G241=0,ISERROR(FIND("zero",K241))),"Please confirm zero",IF(AND(G241&lt;&gt;0,K241="Confirmed zero"),"Value not zero",IF(G241&gt;G129,"&gt; 12.a."," "))))))</f>
        <v>Please enter a value</v>
      </c>
      <c r="J241" s="8"/>
      <c r="K241" s="38"/>
      <c r="L241" s="225"/>
      <c r="M241" s="8"/>
      <c r="N241" s="226"/>
      <c r="O241" s="80"/>
      <c r="P241" s="8"/>
      <c r="Q241" s="20"/>
    </row>
    <row r="242" spans="1:17" ht="15" customHeight="1">
      <c r="A242" s="307"/>
      <c r="B242" s="81"/>
      <c r="C242" s="260" t="s">
        <v>708</v>
      </c>
      <c r="D242" s="277"/>
      <c r="E242" s="278"/>
      <c r="F242" s="44">
        <v>1281</v>
      </c>
      <c r="G242" s="224"/>
      <c r="H242" s="265" t="s">
        <v>267</v>
      </c>
      <c r="I242" s="304" t="str">
        <f>IF(ISTEXT(G242),"No text please",IF(G242&lt;0,"No negatives please",IF(ISBLANK(G242),"Please enter a value",IF(AND(G242=0,ISERROR(FIND("zero",K242))),"Please confirm zero",IF(AND(G242&lt;&gt;0,K242="Confirmed zero"),"Value not zero",IF(G242&gt;G235,"&gt; 20.a."," "))))))</f>
        <v>Please enter a value</v>
      </c>
      <c r="J242" s="8"/>
      <c r="K242" s="38"/>
      <c r="L242" s="225"/>
      <c r="M242" s="8"/>
      <c r="N242" s="226"/>
      <c r="O242" s="80"/>
      <c r="P242" s="8"/>
      <c r="Q242" s="20"/>
    </row>
    <row r="243" spans="1:17" ht="15" customHeight="1">
      <c r="A243" s="307"/>
      <c r="B243" s="81"/>
      <c r="C243" s="260" t="s">
        <v>709</v>
      </c>
      <c r="D243" s="277"/>
      <c r="E243" s="278"/>
      <c r="F243" s="44">
        <v>1282</v>
      </c>
      <c r="G243" s="224"/>
      <c r="H243" s="265" t="s">
        <v>268</v>
      </c>
      <c r="I243" s="304" t="str">
        <f>IF(ISTEXT(G243),"No text please",IF(G243&lt;0,"No negatives please",IF(ISBLANK(G243),"Please enter a value",IF(AND(G243=0,ISERROR(FIND("zero",K243))),"Please confirm zero",IF(AND(G243&lt;&gt;0,K243="Confirmed zero"),"Value not zero",IF(G243&gt;G236,"&gt; 20.b."," "))))))</f>
        <v>Please enter a value</v>
      </c>
      <c r="J243" s="8"/>
      <c r="K243" s="38"/>
      <c r="L243" s="225"/>
      <c r="M243" s="8"/>
      <c r="N243" s="226"/>
      <c r="O243" s="80"/>
      <c r="P243" s="8"/>
      <c r="Q243" s="20"/>
    </row>
    <row r="244" spans="1:17" ht="15" customHeight="1">
      <c r="A244" s="307"/>
      <c r="B244" s="81"/>
      <c r="C244" s="261" t="s">
        <v>567</v>
      </c>
      <c r="D244" s="277"/>
      <c r="E244" s="278"/>
      <c r="F244" s="44">
        <v>1283</v>
      </c>
      <c r="G244" s="224"/>
      <c r="H244" s="265" t="s">
        <v>566</v>
      </c>
      <c r="I244" s="304" t="str">
        <f>IF(ISTEXT(G244),"No text please",IF(G244&lt;0,"No negatives please",IF(ISBLANK(G244),"Please enter a value",IF(AND(G244=0,ISERROR(FIND("zero",K244))),"Please confirm zero",IF(AND(G244&lt;&gt;0,K244="Confirmed zero"),"Value not zero",IF(G244&gt;G237,"&gt; 20.b.(1)"," "))))))</f>
        <v>Please enter a value</v>
      </c>
      <c r="J244" s="8"/>
      <c r="K244" s="38"/>
      <c r="L244" s="225"/>
      <c r="M244" s="8"/>
      <c r="N244" s="226"/>
      <c r="O244" s="80"/>
      <c r="P244" s="8"/>
      <c r="Q244" s="20"/>
    </row>
    <row r="245" spans="1:17" ht="15" customHeight="1">
      <c r="A245" s="307"/>
      <c r="B245" s="81"/>
      <c r="C245" s="260" t="s">
        <v>710</v>
      </c>
      <c r="D245" s="277"/>
      <c r="E245" s="278"/>
      <c r="F245" s="44">
        <v>1284</v>
      </c>
      <c r="G245" s="224"/>
      <c r="H245" s="265" t="s">
        <v>269</v>
      </c>
      <c r="I245" s="304" t="str">
        <f>IF(ISTEXT(G245),"No text please",IF(G245&lt;0,"No negatives please",IF(ISBLANK(G245),"Please enter a value",IF(AND(G245=0,ISERROR(FIND("zero",K245))),"Please confirm zero",IF(AND(G245&lt;&gt;0,K245="Confirmed zero"),"Value G248not zero",IF(G245&gt;G239,"&gt; 20.d."," "))))))</f>
        <v>Please enter a value</v>
      </c>
      <c r="J245" s="8"/>
      <c r="K245" s="38"/>
      <c r="L245" s="225"/>
      <c r="M245" s="8"/>
      <c r="N245" s="226"/>
      <c r="O245" s="80"/>
      <c r="P245" s="20"/>
      <c r="Q245" s="20"/>
    </row>
    <row r="246" spans="1:17" ht="15" customHeight="1">
      <c r="A246" s="307"/>
      <c r="B246" s="81"/>
      <c r="C246" s="260" t="s">
        <v>711</v>
      </c>
      <c r="D246" s="277"/>
      <c r="E246" s="278"/>
      <c r="F246" s="44">
        <v>1713</v>
      </c>
      <c r="G246" s="224"/>
      <c r="H246" s="265" t="s">
        <v>270</v>
      </c>
      <c r="I246" s="304" t="str">
        <f>IF(ISTEXT(G246),"No text please",IF(G246&lt;0,"No negatives please",IF(ISBLANK(G246),"Please enter a value",IF(AND(G246=0,ISERROR(FIND("zero",K246))),"Please confirm zero",IF(AND(G246&lt;&gt;0,K246="Confirmed zero"),"Value not zero"," ")))))</f>
        <v>Please enter a value</v>
      </c>
      <c r="J246" s="8"/>
      <c r="K246" s="38"/>
      <c r="L246" s="225"/>
      <c r="M246" s="8"/>
      <c r="N246" s="226"/>
      <c r="O246" s="80"/>
      <c r="P246" s="20"/>
      <c r="Q246" s="20"/>
    </row>
    <row r="247" spans="1:17" ht="15" customHeight="1">
      <c r="A247" s="307"/>
      <c r="B247" s="81"/>
      <c r="C247" s="260" t="s">
        <v>712</v>
      </c>
      <c r="D247" s="277"/>
      <c r="E247" s="278"/>
      <c r="F247" s="44">
        <v>1285</v>
      </c>
      <c r="G247" s="224"/>
      <c r="H247" s="265" t="s">
        <v>271</v>
      </c>
      <c r="I247" s="304" t="str">
        <f>IF(ISTEXT(G247),"No text please",IF(G247&lt;0,"No negatives please",IF(ISBLANK(G247),"Please enter a value",IF(AND(G247=0,ISERROR(FIND("zero",K247))),"Please confirm zero",IF(AND(G247&lt;&gt;0,K247="Confirmed zero"),"Value not zero",IF(G247&gt;G132,"&gt; 13.a."," "))))))</f>
        <v>Please enter a value</v>
      </c>
      <c r="J247" s="8"/>
      <c r="K247" s="38"/>
      <c r="L247" s="225"/>
      <c r="M247" s="8"/>
      <c r="N247" s="226"/>
      <c r="O247" s="80"/>
      <c r="P247" s="8"/>
      <c r="Q247" s="20"/>
    </row>
    <row r="248" spans="1:17" ht="15" customHeight="1">
      <c r="A248" s="307"/>
      <c r="B248" s="81"/>
      <c r="C248" s="261" t="s">
        <v>569</v>
      </c>
      <c r="D248" s="277"/>
      <c r="E248" s="278"/>
      <c r="F248" s="44">
        <v>1286</v>
      </c>
      <c r="G248" s="224"/>
      <c r="H248" s="265" t="s">
        <v>715</v>
      </c>
      <c r="I248" s="304" t="str">
        <f>IF(ISTEXT(G248),"No text please",IF(G248&lt;0,"No negatives please",IF(ISBLANK(G248),"Please enter a value",IF(AND(G248=0,ISERROR(FIND("zero",K248))),"Please confirm zero",IF(AND(G248&lt;&gt;0,K248="Confirmed zero"),"Value not zero",IF(G248&gt;G133,"&gt; 13.a.(1)"," "))))))</f>
        <v>Please enter a value</v>
      </c>
      <c r="J248" s="8"/>
      <c r="K248" s="38"/>
      <c r="L248" s="225"/>
      <c r="M248" s="8"/>
      <c r="N248" s="226"/>
      <c r="O248" s="80"/>
      <c r="P248" s="8"/>
      <c r="Q248" s="20"/>
    </row>
    <row r="249" spans="1:17" ht="15" customHeight="1">
      <c r="A249" s="307"/>
      <c r="B249" s="81"/>
      <c r="C249" s="260" t="s">
        <v>713</v>
      </c>
      <c r="D249" s="277"/>
      <c r="E249" s="278"/>
      <c r="F249" s="44">
        <v>1287</v>
      </c>
      <c r="G249" s="224"/>
      <c r="H249" s="265" t="s">
        <v>272</v>
      </c>
      <c r="I249" s="304" t="str">
        <f>IF(ISTEXT(G249),"No text please",IF(G249&lt;0,"No negatives please",IF(ISBLANK(G249),"Please enter a value",IF(AND(G249=0,ISERROR(FIND("zero",K249))),"Please confirm zero",IF(AND(G249&lt;&gt;0,K249="Confirmed zero"),"Value not zero",IF(G249&gt;G134,"&gt; 13.b."," "))))))</f>
        <v>Please enter a value</v>
      </c>
      <c r="J249" s="8"/>
      <c r="K249" s="38"/>
      <c r="L249" s="225"/>
      <c r="M249" s="8"/>
      <c r="N249" s="226"/>
      <c r="O249" s="80"/>
      <c r="P249" s="8"/>
      <c r="Q249" s="20"/>
    </row>
    <row r="250" spans="1:17" ht="15" customHeight="1">
      <c r="A250" s="307"/>
      <c r="B250" s="81"/>
      <c r="C250" s="260" t="s">
        <v>714</v>
      </c>
      <c r="D250" s="277"/>
      <c r="E250" s="278"/>
      <c r="F250" s="44">
        <v>1714</v>
      </c>
      <c r="G250" s="224"/>
      <c r="H250" s="265" t="s">
        <v>703</v>
      </c>
      <c r="I250" s="304" t="str">
        <f>IF(ISTEXT(G250),"No text please",IF(G250&lt;0,"No negatives please",IF(ISBLANK(G250),"Please enter a value",IF(AND(G250=0,ISERROR(FIND("zero",K250))),"Please confirm zero",IF(AND(G250&lt;&gt;0,K250="Confirmed zero"),"Value not zero"," ")))))</f>
        <v>Please enter a value</v>
      </c>
      <c r="J250" s="8"/>
      <c r="K250" s="38"/>
      <c r="L250" s="225"/>
      <c r="M250" s="8"/>
      <c r="N250" s="226"/>
      <c r="O250" s="80"/>
      <c r="P250" s="8"/>
      <c r="Q250" s="20"/>
    </row>
    <row r="251" spans="1:17" ht="15" customHeight="1">
      <c r="A251" s="307"/>
      <c r="B251" s="81"/>
      <c r="C251" s="21"/>
      <c r="D251" s="21"/>
      <c r="E251" s="21"/>
      <c r="F251" s="37"/>
      <c r="G251" s="229"/>
      <c r="H251" s="207"/>
      <c r="I251" s="30"/>
      <c r="J251" s="8"/>
      <c r="K251" s="30"/>
      <c r="L251" s="16"/>
      <c r="M251" s="8"/>
      <c r="N251" s="30"/>
      <c r="O251" s="80"/>
      <c r="P251" s="20"/>
      <c r="Q251" s="20"/>
    </row>
    <row r="252" spans="1:17" ht="15" customHeight="1">
      <c r="A252" s="307"/>
      <c r="B252" s="81"/>
      <c r="C252" s="50" t="s">
        <v>491</v>
      </c>
      <c r="D252" s="51"/>
      <c r="E252" s="52"/>
      <c r="F252" s="66" t="s">
        <v>217</v>
      </c>
      <c r="G252" s="229" t="str">
        <f>G$22</f>
        <v>Amount</v>
      </c>
      <c r="H252" s="30"/>
      <c r="I252" s="35" t="str">
        <f>I$22</f>
        <v>Checks</v>
      </c>
      <c r="J252" s="8"/>
      <c r="K252" s="35" t="str">
        <f>K$22</f>
        <v>Remarks</v>
      </c>
      <c r="L252" s="35" t="str">
        <f>$L$162</f>
        <v>Comments</v>
      </c>
      <c r="M252" s="8"/>
      <c r="N252" s="35" t="str">
        <f>N$22</f>
        <v>Supervisor Comments</v>
      </c>
      <c r="O252" s="80"/>
      <c r="P252" s="20"/>
      <c r="Q252" s="20"/>
    </row>
    <row r="253" spans="1:17" s="270" customFormat="1" ht="15" customHeight="1">
      <c r="A253" s="309"/>
      <c r="B253" s="256"/>
      <c r="C253" s="260" t="s">
        <v>460</v>
      </c>
      <c r="D253" s="262"/>
      <c r="E253" s="55"/>
      <c r="F253" s="263"/>
      <c r="G253" s="264"/>
      <c r="H253" s="265"/>
      <c r="I253" s="264"/>
      <c r="J253" s="266"/>
      <c r="K253" s="264"/>
      <c r="L253" s="264"/>
      <c r="M253" s="267"/>
      <c r="N253" s="264"/>
      <c r="O253" s="268"/>
      <c r="P253" s="269"/>
      <c r="Q253" s="269"/>
    </row>
    <row r="254" spans="1:17" s="270" customFormat="1" ht="15" customHeight="1">
      <c r="A254" s="309"/>
      <c r="B254" s="256"/>
      <c r="C254" s="261" t="s">
        <v>461</v>
      </c>
      <c r="D254" s="262"/>
      <c r="E254" s="55"/>
      <c r="F254" s="44">
        <v>1178</v>
      </c>
      <c r="G254" s="225"/>
      <c r="H254" s="265" t="s">
        <v>492</v>
      </c>
      <c r="I254" s="304" t="str">
        <f t="shared" ref="I254:I259" si="7">IF(ISTEXT(G254),"No text please",IF(G254&lt;0,"No negatives please",IF(ISBLANK(G254),"Please enter a value",IF(AND(G254=0,ISERROR(FIND("zero",K254))),"Please confirm zero",IF(AND(G254&lt;&gt;0,K254="Confirmed zero"),"Value not zero"," ")))))</f>
        <v>Please enter a value</v>
      </c>
      <c r="J254" s="266"/>
      <c r="K254" s="38"/>
      <c r="L254" s="225"/>
      <c r="M254" s="266"/>
      <c r="N254" s="272"/>
      <c r="O254" s="268"/>
      <c r="P254" s="269"/>
      <c r="Q254" s="269"/>
    </row>
    <row r="255" spans="1:17" s="270" customFormat="1" ht="15" customHeight="1">
      <c r="A255" s="309"/>
      <c r="B255" s="256"/>
      <c r="C255" s="261" t="s">
        <v>462</v>
      </c>
      <c r="D255" s="262"/>
      <c r="E255" s="55"/>
      <c r="F255" s="44">
        <v>1179</v>
      </c>
      <c r="G255" s="225"/>
      <c r="H255" s="265" t="s">
        <v>493</v>
      </c>
      <c r="I255" s="304" t="str">
        <f t="shared" si="7"/>
        <v>Please enter a value</v>
      </c>
      <c r="J255" s="266"/>
      <c r="K255" s="38"/>
      <c r="L255" s="225"/>
      <c r="M255" s="266"/>
      <c r="N255" s="272"/>
      <c r="O255" s="268"/>
      <c r="P255" s="269"/>
      <c r="Q255" s="269"/>
    </row>
    <row r="256" spans="1:17" s="270" customFormat="1" ht="15" customHeight="1">
      <c r="A256" s="309"/>
      <c r="B256" s="256"/>
      <c r="C256" s="261" t="s">
        <v>463</v>
      </c>
      <c r="D256" s="262"/>
      <c r="E256" s="55"/>
      <c r="F256" s="44">
        <v>1180</v>
      </c>
      <c r="G256" s="225"/>
      <c r="H256" s="265" t="s">
        <v>494</v>
      </c>
      <c r="I256" s="304" t="str">
        <f t="shared" si="7"/>
        <v>Please enter a value</v>
      </c>
      <c r="J256" s="266"/>
      <c r="K256" s="38"/>
      <c r="L256" s="225"/>
      <c r="M256" s="266"/>
      <c r="N256" s="272"/>
      <c r="O256" s="268"/>
      <c r="P256" s="269"/>
      <c r="Q256" s="269"/>
    </row>
    <row r="257" spans="1:17" s="270" customFormat="1" ht="15" customHeight="1">
      <c r="A257" s="309"/>
      <c r="B257" s="256"/>
      <c r="C257" s="261" t="s">
        <v>464</v>
      </c>
      <c r="D257" s="262"/>
      <c r="E257" s="55"/>
      <c r="F257" s="44">
        <v>1181</v>
      </c>
      <c r="G257" s="225"/>
      <c r="H257" s="265" t="s">
        <v>495</v>
      </c>
      <c r="I257" s="304" t="str">
        <f t="shared" si="7"/>
        <v>Please enter a value</v>
      </c>
      <c r="J257" s="266"/>
      <c r="K257" s="38"/>
      <c r="L257" s="225"/>
      <c r="M257" s="266"/>
      <c r="N257" s="272"/>
      <c r="O257" s="268"/>
      <c r="P257" s="269"/>
      <c r="Q257" s="269"/>
    </row>
    <row r="258" spans="1:17" s="270" customFormat="1" ht="15" customHeight="1">
      <c r="A258" s="309"/>
      <c r="B258" s="256"/>
      <c r="C258" s="261" t="s">
        <v>465</v>
      </c>
      <c r="D258" s="262"/>
      <c r="E258" s="55"/>
      <c r="F258" s="44">
        <v>1182</v>
      </c>
      <c r="G258" s="225"/>
      <c r="H258" s="265" t="s">
        <v>496</v>
      </c>
      <c r="I258" s="304" t="str">
        <f t="shared" si="7"/>
        <v>Please enter a value</v>
      </c>
      <c r="J258" s="266"/>
      <c r="K258" s="38"/>
      <c r="L258" s="225"/>
      <c r="M258" s="266"/>
      <c r="N258" s="272"/>
      <c r="O258" s="268"/>
      <c r="P258" s="269"/>
      <c r="Q258" s="269"/>
    </row>
    <row r="259" spans="1:17" s="270" customFormat="1" ht="15" customHeight="1">
      <c r="A259" s="309"/>
      <c r="B259" s="256"/>
      <c r="C259" s="261" t="s">
        <v>533</v>
      </c>
      <c r="D259" s="262"/>
      <c r="E259" s="55"/>
      <c r="F259" s="44">
        <v>1183</v>
      </c>
      <c r="G259" s="225"/>
      <c r="H259" s="265" t="s">
        <v>497</v>
      </c>
      <c r="I259" s="304" t="str">
        <f t="shared" si="7"/>
        <v>Please enter a value</v>
      </c>
      <c r="J259" s="266"/>
      <c r="K259" s="38"/>
      <c r="L259" s="225"/>
      <c r="M259" s="266"/>
      <c r="N259" s="272"/>
      <c r="O259" s="268"/>
      <c r="P259" s="269"/>
      <c r="Q259" s="269"/>
    </row>
    <row r="260" spans="1:17" s="270" customFormat="1" ht="15" customHeight="1">
      <c r="A260" s="309"/>
      <c r="B260" s="256"/>
      <c r="C260" s="260" t="s">
        <v>466</v>
      </c>
      <c r="D260" s="262"/>
      <c r="E260" s="55"/>
      <c r="F260" s="263"/>
      <c r="G260" s="264"/>
      <c r="H260" s="265"/>
      <c r="I260" s="264"/>
      <c r="J260" s="266"/>
      <c r="K260" s="264"/>
      <c r="L260" s="264"/>
      <c r="M260" s="267"/>
      <c r="N260" s="264"/>
      <c r="O260" s="268"/>
      <c r="P260" s="269"/>
      <c r="Q260" s="269"/>
    </row>
    <row r="261" spans="1:17" s="270" customFormat="1" ht="15" customHeight="1">
      <c r="A261" s="309"/>
      <c r="B261" s="256"/>
      <c r="C261" s="261" t="s">
        <v>467</v>
      </c>
      <c r="D261" s="262"/>
      <c r="E261" s="55"/>
      <c r="F261" s="44">
        <v>1184</v>
      </c>
      <c r="G261" s="225"/>
      <c r="H261" s="265" t="s">
        <v>498</v>
      </c>
      <c r="I261" s="304" t="str">
        <f t="shared" ref="I261:I264" si="8">IF(ISTEXT(G261),"No text please",IF(G261&lt;0,"No negatives please",IF(ISBLANK(G261),"Please enter a value",IF(AND(G261=0,ISERROR(FIND("zero",K261))),"Please confirm zero",IF(AND(G261&lt;&gt;0,K261="Confirmed zero"),"Value not zero"," ")))))</f>
        <v>Please enter a value</v>
      </c>
      <c r="J261" s="266"/>
      <c r="K261" s="38"/>
      <c r="L261" s="225"/>
      <c r="M261" s="266"/>
      <c r="N261" s="272"/>
      <c r="O261" s="268"/>
      <c r="P261" s="269"/>
      <c r="Q261" s="269"/>
    </row>
    <row r="262" spans="1:17" s="270" customFormat="1" ht="15" customHeight="1">
      <c r="A262" s="309"/>
      <c r="B262" s="256"/>
      <c r="C262" s="261" t="s">
        <v>468</v>
      </c>
      <c r="D262" s="262"/>
      <c r="E262" s="55"/>
      <c r="F262" s="44">
        <v>1185</v>
      </c>
      <c r="G262" s="225"/>
      <c r="H262" s="265" t="s">
        <v>499</v>
      </c>
      <c r="I262" s="304" t="str">
        <f>IF(ISTEXT(G262),"No text please",IF(G262&lt;0,"No negatives please",IF(ISBLANK(G262),"Please enter a value",IF(AND(G262=0,ISERROR(FIND("zero",K262))),"Please confirm zero",IF(AND(G262&lt;&gt;0,K262="Confirmed zero"),"Value not zero"," ")))))</f>
        <v>Please enter a value</v>
      </c>
      <c r="J262" s="266"/>
      <c r="K262" s="38"/>
      <c r="L262" s="225"/>
      <c r="M262" s="266"/>
      <c r="N262" s="272"/>
      <c r="O262" s="268"/>
      <c r="P262" s="269"/>
      <c r="Q262" s="269"/>
    </row>
    <row r="263" spans="1:17" s="270" customFormat="1" ht="15" customHeight="1">
      <c r="A263" s="309"/>
      <c r="B263" s="256"/>
      <c r="C263" s="261" t="s">
        <v>469</v>
      </c>
      <c r="D263" s="262"/>
      <c r="E263" s="55"/>
      <c r="F263" s="44">
        <v>1186</v>
      </c>
      <c r="G263" s="225"/>
      <c r="H263" s="265" t="s">
        <v>500</v>
      </c>
      <c r="I263" s="304" t="str">
        <f t="shared" si="8"/>
        <v>Please enter a value</v>
      </c>
      <c r="J263" s="266"/>
      <c r="K263" s="38"/>
      <c r="L263" s="225"/>
      <c r="M263" s="266"/>
      <c r="N263" s="272"/>
      <c r="O263" s="268"/>
      <c r="P263" s="269"/>
      <c r="Q263" s="269"/>
    </row>
    <row r="264" spans="1:17" s="270" customFormat="1" ht="15" customHeight="1">
      <c r="A264" s="309"/>
      <c r="B264" s="256"/>
      <c r="C264" s="261" t="s">
        <v>470</v>
      </c>
      <c r="D264" s="262"/>
      <c r="E264" s="55"/>
      <c r="F264" s="44">
        <v>1187</v>
      </c>
      <c r="G264" s="225"/>
      <c r="H264" s="265" t="s">
        <v>501</v>
      </c>
      <c r="I264" s="304" t="str">
        <f t="shared" si="8"/>
        <v>Please enter a value</v>
      </c>
      <c r="J264" s="266"/>
      <c r="K264" s="38"/>
      <c r="L264" s="225"/>
      <c r="M264" s="266"/>
      <c r="N264" s="272"/>
      <c r="O264" s="268"/>
      <c r="P264" s="269"/>
      <c r="Q264" s="269"/>
    </row>
    <row r="265" spans="1:17" ht="15" customHeight="1">
      <c r="A265" s="307"/>
      <c r="B265" s="81"/>
      <c r="C265" s="53" t="s">
        <v>471</v>
      </c>
      <c r="D265" s="54"/>
      <c r="E265" s="55"/>
      <c r="F265" s="40"/>
      <c r="G265" s="39"/>
      <c r="H265" s="30"/>
      <c r="I265" s="39"/>
      <c r="J265" s="8"/>
      <c r="K265" s="39"/>
      <c r="L265" s="39"/>
      <c r="M265" s="32"/>
      <c r="N265" s="39"/>
      <c r="O265" s="80"/>
      <c r="P265" s="20"/>
      <c r="Q265" s="20"/>
    </row>
    <row r="266" spans="1:17" ht="15" customHeight="1">
      <c r="A266" s="307"/>
      <c r="B266" s="81"/>
      <c r="C266" s="217" t="s">
        <v>472</v>
      </c>
      <c r="D266" s="54"/>
      <c r="E266" s="55"/>
      <c r="F266" s="44">
        <v>1188</v>
      </c>
      <c r="G266" s="224"/>
      <c r="H266" s="30" t="s">
        <v>502</v>
      </c>
      <c r="I266" s="304" t="str">
        <f t="shared" ref="I266:I267" si="9">IF(ISTEXT(G266),"No text please",IF(G266&lt;0,"No negatives please",IF(ISBLANK(G266),"Please enter a value",IF(AND(G266=0,ISERROR(FIND("zero",K266))),"Please confirm zero",IF(AND(G266&lt;&gt;0,K266="Confirmed zero"),"Value not zero"," ")))))</f>
        <v>Please enter a value</v>
      </c>
      <c r="J266" s="8"/>
      <c r="K266" s="38"/>
      <c r="L266" s="225"/>
      <c r="M266" s="8"/>
      <c r="N266" s="226"/>
      <c r="O266" s="80"/>
      <c r="P266" s="20"/>
      <c r="Q266" s="20"/>
    </row>
    <row r="267" spans="1:17" ht="15" customHeight="1">
      <c r="A267" s="307"/>
      <c r="B267" s="81"/>
      <c r="C267" s="217" t="s">
        <v>473</v>
      </c>
      <c r="D267" s="54"/>
      <c r="E267" s="55"/>
      <c r="F267" s="44">
        <v>1189</v>
      </c>
      <c r="G267" s="224"/>
      <c r="H267" s="30" t="s">
        <v>503</v>
      </c>
      <c r="I267" s="304" t="str">
        <f t="shared" si="9"/>
        <v>Please enter a value</v>
      </c>
      <c r="J267" s="8"/>
      <c r="K267" s="38"/>
      <c r="L267" s="225"/>
      <c r="M267" s="8"/>
      <c r="N267" s="226"/>
      <c r="O267" s="80"/>
      <c r="P267" s="20"/>
      <c r="Q267" s="20"/>
    </row>
    <row r="268" spans="1:17" ht="15" customHeight="1">
      <c r="A268" s="307"/>
      <c r="B268" s="81"/>
      <c r="C268" s="236" t="s">
        <v>474</v>
      </c>
      <c r="D268" s="237"/>
      <c r="E268" s="238"/>
      <c r="F268" s="40"/>
      <c r="G268" s="39"/>
      <c r="H268" s="30"/>
      <c r="I268" s="39"/>
      <c r="J268" s="8"/>
      <c r="K268" s="39"/>
      <c r="L268" s="39"/>
      <c r="M268" s="32"/>
      <c r="N268" s="39"/>
      <c r="O268" s="80"/>
      <c r="P268" s="20"/>
      <c r="Q268" s="20"/>
    </row>
    <row r="269" spans="1:17" ht="15" customHeight="1">
      <c r="A269" s="307"/>
      <c r="B269" s="81"/>
      <c r="C269" s="217" t="s">
        <v>467</v>
      </c>
      <c r="D269" s="54"/>
      <c r="E269" s="55"/>
      <c r="F269" s="44">
        <v>1190</v>
      </c>
      <c r="G269" s="224"/>
      <c r="H269" s="30" t="s">
        <v>504</v>
      </c>
      <c r="I269" s="304" t="str">
        <f t="shared" ref="I269:I272" si="10">IF(ISTEXT(G269),"No text please",IF(G269&lt;0,"No negatives please",IF(ISBLANK(G269),"Please enter a value",IF(AND(G269=0,ISERROR(FIND("zero",K269))),"Please confirm zero",IF(AND(G269&lt;&gt;0,K269="Confirmed zero"),"Value not zero"," ")))))</f>
        <v>Please enter a value</v>
      </c>
      <c r="J269" s="8"/>
      <c r="K269" s="38"/>
      <c r="L269" s="225"/>
      <c r="M269" s="8"/>
      <c r="N269" s="226"/>
      <c r="O269" s="80"/>
      <c r="P269" s="20"/>
      <c r="Q269" s="20"/>
    </row>
    <row r="270" spans="1:17" ht="15" customHeight="1">
      <c r="A270" s="307"/>
      <c r="B270" s="81"/>
      <c r="C270" s="217" t="s">
        <v>468</v>
      </c>
      <c r="D270" s="54"/>
      <c r="E270" s="55"/>
      <c r="F270" s="44">
        <v>1191</v>
      </c>
      <c r="G270" s="224"/>
      <c r="H270" s="30" t="s">
        <v>505</v>
      </c>
      <c r="I270" s="304" t="str">
        <f t="shared" si="10"/>
        <v>Please enter a value</v>
      </c>
      <c r="J270" s="8"/>
      <c r="K270" s="38"/>
      <c r="L270" s="225"/>
      <c r="M270" s="8"/>
      <c r="N270" s="226"/>
      <c r="O270" s="80"/>
      <c r="P270" s="20"/>
      <c r="Q270" s="20"/>
    </row>
    <row r="271" spans="1:17" ht="15" customHeight="1">
      <c r="A271" s="307"/>
      <c r="B271" s="81"/>
      <c r="C271" s="217" t="s">
        <v>475</v>
      </c>
      <c r="D271" s="54"/>
      <c r="E271" s="55"/>
      <c r="F271" s="44">
        <v>1192</v>
      </c>
      <c r="G271" s="224"/>
      <c r="H271" s="30" t="s">
        <v>506</v>
      </c>
      <c r="I271" s="304" t="str">
        <f t="shared" si="10"/>
        <v>Please enter a value</v>
      </c>
      <c r="J271" s="8"/>
      <c r="K271" s="38"/>
      <c r="L271" s="225"/>
      <c r="M271" s="8"/>
      <c r="N271" s="226"/>
      <c r="O271" s="80"/>
      <c r="P271" s="20"/>
      <c r="Q271" s="20"/>
    </row>
    <row r="272" spans="1:17" ht="15" customHeight="1">
      <c r="A272" s="307"/>
      <c r="B272" s="81"/>
      <c r="C272" s="217" t="s">
        <v>476</v>
      </c>
      <c r="D272" s="54"/>
      <c r="E272" s="55"/>
      <c r="F272" s="44">
        <v>1193</v>
      </c>
      <c r="G272" s="224"/>
      <c r="H272" s="30" t="s">
        <v>507</v>
      </c>
      <c r="I272" s="304" t="str">
        <f t="shared" si="10"/>
        <v>Please enter a value</v>
      </c>
      <c r="J272" s="8"/>
      <c r="K272" s="38"/>
      <c r="L272" s="225"/>
      <c r="M272" s="8"/>
      <c r="N272" s="226"/>
      <c r="O272" s="80"/>
      <c r="P272" s="20"/>
      <c r="Q272" s="20"/>
    </row>
    <row r="273" spans="1:17" ht="15" customHeight="1">
      <c r="A273" s="307"/>
      <c r="B273" s="81"/>
      <c r="C273" s="53" t="s">
        <v>660</v>
      </c>
      <c r="D273" s="54"/>
      <c r="E273" s="55"/>
      <c r="F273" s="40"/>
      <c r="G273" s="39"/>
      <c r="H273" s="30"/>
      <c r="I273" s="39"/>
      <c r="J273" s="8"/>
      <c r="K273" s="39"/>
      <c r="L273" s="39"/>
      <c r="M273" s="32"/>
      <c r="N273" s="39"/>
      <c r="O273" s="80"/>
      <c r="P273" s="20"/>
      <c r="Q273" s="20"/>
    </row>
    <row r="274" spans="1:17" ht="15" customHeight="1">
      <c r="A274" s="307"/>
      <c r="B274" s="81"/>
      <c r="C274" s="217" t="s">
        <v>467</v>
      </c>
      <c r="D274" s="54"/>
      <c r="E274" s="55"/>
      <c r="F274" s="44">
        <v>1194</v>
      </c>
      <c r="G274" s="224"/>
      <c r="H274" s="30" t="s">
        <v>656</v>
      </c>
      <c r="I274" s="304" t="str">
        <f t="shared" ref="I274:I277" si="11">IF(ISTEXT(G274),"No text please",IF(G274&lt;0,"No negatives please",IF(ISBLANK(G274),"Please enter a value",IF(AND(G274=0,ISERROR(FIND("zero",K274))),"Please confirm zero",IF(AND(G274&lt;&gt;0,K274="Confirmed zero"),"Value not zero"," ")))))</f>
        <v>Please enter a value</v>
      </c>
      <c r="J274" s="8"/>
      <c r="K274" s="38"/>
      <c r="L274" s="225"/>
      <c r="M274" s="8"/>
      <c r="N274" s="226"/>
      <c r="O274" s="80"/>
      <c r="P274" s="20"/>
      <c r="Q274" s="20"/>
    </row>
    <row r="275" spans="1:17" ht="15" customHeight="1">
      <c r="A275" s="307"/>
      <c r="B275" s="81"/>
      <c r="C275" s="217" t="s">
        <v>468</v>
      </c>
      <c r="D275" s="54"/>
      <c r="E275" s="55"/>
      <c r="F275" s="44">
        <v>1195</v>
      </c>
      <c r="G275" s="224"/>
      <c r="H275" s="30" t="s">
        <v>657</v>
      </c>
      <c r="I275" s="304" t="str">
        <f t="shared" si="11"/>
        <v>Please enter a value</v>
      </c>
      <c r="J275" s="8"/>
      <c r="K275" s="38"/>
      <c r="L275" s="225"/>
      <c r="M275" s="8"/>
      <c r="N275" s="226"/>
      <c r="O275" s="80"/>
      <c r="P275" s="20"/>
      <c r="Q275" s="20"/>
    </row>
    <row r="276" spans="1:17" ht="15" customHeight="1">
      <c r="A276" s="307"/>
      <c r="B276" s="81"/>
      <c r="C276" s="217" t="s">
        <v>475</v>
      </c>
      <c r="D276" s="54"/>
      <c r="E276" s="55"/>
      <c r="F276" s="44">
        <v>1196</v>
      </c>
      <c r="G276" s="224"/>
      <c r="H276" s="30" t="s">
        <v>658</v>
      </c>
      <c r="I276" s="304" t="str">
        <f t="shared" si="11"/>
        <v>Please enter a value</v>
      </c>
      <c r="J276" s="8"/>
      <c r="K276" s="38"/>
      <c r="L276" s="225"/>
      <c r="M276" s="8"/>
      <c r="N276" s="226"/>
      <c r="O276" s="80"/>
      <c r="P276" s="20"/>
      <c r="Q276" s="20"/>
    </row>
    <row r="277" spans="1:17" ht="15" customHeight="1">
      <c r="A277" s="307"/>
      <c r="B277" s="81"/>
      <c r="C277" s="217" t="s">
        <v>476</v>
      </c>
      <c r="D277" s="54"/>
      <c r="E277" s="55"/>
      <c r="F277" s="44">
        <v>1197</v>
      </c>
      <c r="G277" s="224"/>
      <c r="H277" s="30" t="s">
        <v>659</v>
      </c>
      <c r="I277" s="304" t="str">
        <f t="shared" si="11"/>
        <v>Please enter a value</v>
      </c>
      <c r="J277" s="8"/>
      <c r="K277" s="38"/>
      <c r="L277" s="225"/>
      <c r="M277" s="8"/>
      <c r="N277" s="226"/>
      <c r="O277" s="80"/>
      <c r="P277" s="20"/>
      <c r="Q277" s="20"/>
    </row>
    <row r="278" spans="1:17" ht="15" customHeight="1">
      <c r="A278" s="307"/>
      <c r="B278" s="81"/>
      <c r="C278" s="21"/>
      <c r="D278" s="21"/>
      <c r="E278" s="21"/>
      <c r="F278" s="37"/>
      <c r="G278" s="229"/>
      <c r="H278" s="207"/>
      <c r="I278" s="30"/>
      <c r="J278" s="8"/>
      <c r="K278" s="30"/>
      <c r="L278" s="16"/>
      <c r="M278" s="8"/>
      <c r="N278" s="30"/>
      <c r="O278" s="80"/>
      <c r="P278" s="20"/>
      <c r="Q278" s="20"/>
    </row>
    <row r="279" spans="1:17" ht="15" customHeight="1">
      <c r="A279" s="307"/>
      <c r="B279" s="81"/>
      <c r="C279" s="50" t="s">
        <v>612</v>
      </c>
      <c r="D279" s="51"/>
      <c r="E279" s="52"/>
      <c r="F279" s="66" t="s">
        <v>217</v>
      </c>
      <c r="G279" s="229" t="str">
        <f>G$22</f>
        <v>Amount</v>
      </c>
      <c r="H279" s="30"/>
      <c r="I279" s="35" t="str">
        <f>I$22</f>
        <v>Checks</v>
      </c>
      <c r="J279" s="8"/>
      <c r="K279" s="35" t="str">
        <f>K$22</f>
        <v>Remarks</v>
      </c>
      <c r="L279" s="35" t="str">
        <f>$L$162</f>
        <v>Comments</v>
      </c>
      <c r="M279" s="8"/>
      <c r="N279" s="35" t="str">
        <f>N$22</f>
        <v>Supervisor Comments</v>
      </c>
      <c r="O279" s="80"/>
      <c r="P279" s="20"/>
      <c r="Q279" s="20"/>
    </row>
    <row r="280" spans="1:17" ht="15" customHeight="1">
      <c r="A280" s="307"/>
      <c r="B280" s="81"/>
      <c r="C280" s="260" t="s">
        <v>568</v>
      </c>
      <c r="D280" s="277"/>
      <c r="E280" s="278"/>
      <c r="F280" s="44">
        <v>1296</v>
      </c>
      <c r="G280" s="224"/>
      <c r="H280" s="265" t="s">
        <v>508</v>
      </c>
      <c r="I280" s="304" t="str">
        <f>IF(ISTEXT(G280),"No text please",IF(ISBLANK(G280),"Please enter a value",IF(AND(G280=0,ISERROR(FIND("zero",K280))),"Please confirm zero",IF(AND(G280&lt;&gt;0,K280="Confirmed zero"),"Value not zero"," "))))</f>
        <v>Please enter a value</v>
      </c>
      <c r="J280" s="266"/>
      <c r="K280" s="38"/>
      <c r="L280" s="225"/>
      <c r="M280" s="266"/>
      <c r="N280" s="272"/>
      <c r="O280" s="80"/>
      <c r="P280" s="20"/>
      <c r="Q280" s="20"/>
    </row>
    <row r="281" spans="1:17" ht="15" customHeight="1">
      <c r="A281" s="307"/>
      <c r="B281" s="81"/>
      <c r="C281" s="260" t="s">
        <v>717</v>
      </c>
      <c r="D281" s="277"/>
      <c r="E281" s="278"/>
      <c r="F281" s="44">
        <v>1298</v>
      </c>
      <c r="G281" s="271"/>
      <c r="H281" s="265" t="s">
        <v>716</v>
      </c>
      <c r="I281" s="304" t="str">
        <f>IF(ISTEXT(G281),"No text please",IF(G281&lt;0,"No negatives please",IF(ISBLANK(G281),"Please enter a value",IF(G281=0,"Cannot be zero",IF(AND(G281&lt;&gt;0,K281="Confirmed zero"),"Value not zero",IF(INT(G281)=G281," ","Integers only"))))))</f>
        <v>Please enter a value</v>
      </c>
      <c r="J281" s="266"/>
      <c r="K281" s="38"/>
      <c r="L281" s="225"/>
      <c r="M281" s="266"/>
      <c r="N281" s="272"/>
      <c r="O281" s="80"/>
      <c r="P281" s="20"/>
      <c r="Q281" s="20"/>
    </row>
    <row r="282" spans="1:17" ht="20.100000000000001" customHeight="1">
      <c r="A282" s="307"/>
      <c r="B282" s="197"/>
      <c r="C282" s="109"/>
      <c r="D282" s="109"/>
      <c r="E282" s="109"/>
      <c r="F282" s="198"/>
      <c r="G282" s="109"/>
      <c r="H282" s="209"/>
      <c r="I282" s="109"/>
      <c r="J282" s="111"/>
      <c r="K282" s="111"/>
      <c r="L282" s="109"/>
      <c r="M282" s="111"/>
      <c r="N282" s="109"/>
      <c r="O282" s="190"/>
      <c r="P282" s="20"/>
      <c r="Q282" s="20"/>
    </row>
    <row r="283" spans="1:17" customFormat="1" ht="20.100000000000001" customHeight="1">
      <c r="A283" s="307"/>
      <c r="B283" s="58" t="s">
        <v>186</v>
      </c>
      <c r="C283" s="59"/>
      <c r="D283" s="59"/>
      <c r="E283" s="59"/>
      <c r="F283" s="59"/>
      <c r="G283" s="59"/>
      <c r="H283" s="76"/>
      <c r="I283" s="59"/>
      <c r="J283" s="59"/>
      <c r="K283" s="59"/>
      <c r="L283" s="59"/>
      <c r="M283" s="59"/>
      <c r="N283" s="59"/>
      <c r="O283" s="60"/>
      <c r="P283" s="222"/>
    </row>
    <row r="284" spans="1:17" customFormat="1" ht="20.100000000000001" customHeight="1">
      <c r="A284" s="307"/>
      <c r="B284" s="210"/>
      <c r="C284" s="211"/>
      <c r="D284" s="211"/>
      <c r="E284" s="213"/>
      <c r="F284" s="212"/>
      <c r="G284" s="213"/>
      <c r="H284" s="214"/>
      <c r="I284" s="213"/>
      <c r="J284" s="213"/>
      <c r="K284" s="213"/>
      <c r="L284" s="213"/>
      <c r="M284" s="213"/>
      <c r="N284" s="213"/>
      <c r="O284" s="215"/>
      <c r="P284" s="222"/>
    </row>
    <row r="285" spans="1:17" customFormat="1" ht="15" customHeight="1">
      <c r="A285" s="307"/>
      <c r="B285" s="89"/>
      <c r="C285" s="9"/>
      <c r="D285" s="9"/>
      <c r="E285" s="229" t="s">
        <v>198</v>
      </c>
      <c r="F285" s="229"/>
      <c r="G285" s="33" t="s">
        <v>198</v>
      </c>
      <c r="H285" s="77"/>
      <c r="I285" s="35"/>
      <c r="J285" s="6"/>
      <c r="K285" s="6"/>
      <c r="L285" s="9"/>
      <c r="M285" s="6"/>
      <c r="N285" s="6"/>
      <c r="O285" s="90"/>
      <c r="P285" s="222"/>
    </row>
    <row r="286" spans="1:17" customFormat="1" ht="15" customHeight="1">
      <c r="A286" s="307"/>
      <c r="B286" s="89"/>
      <c r="C286" s="68" t="s">
        <v>620</v>
      </c>
      <c r="D286" s="69"/>
      <c r="E286" s="229" t="str">
        <f>IF(OR($G$10="&lt;select&gt;",ISBLANK($G$10)),"in reporting currency","in "&amp;VLOOKUP($G$14,Parameters!$E$70:$F$73,2,FALSE)&amp;$G$10)</f>
        <v>in reporting currency</v>
      </c>
      <c r="F286" s="49" t="s">
        <v>217</v>
      </c>
      <c r="G286" s="33" t="s">
        <v>197</v>
      </c>
      <c r="H286" s="77"/>
      <c r="I286" s="35" t="str">
        <f>I$22</f>
        <v>Checks</v>
      </c>
      <c r="J286" s="6"/>
      <c r="K286" s="6"/>
      <c r="L286" s="229" t="s">
        <v>218</v>
      </c>
      <c r="M286" s="6"/>
      <c r="N286" s="35" t="str">
        <f>N$22</f>
        <v>Supervisor Comments</v>
      </c>
      <c r="O286" s="90"/>
      <c r="P286" s="222"/>
    </row>
    <row r="287" spans="1:17" customFormat="1" ht="15" customHeight="1">
      <c r="A287" s="307"/>
      <c r="B287" s="89"/>
      <c r="C287" s="106" t="s">
        <v>222</v>
      </c>
      <c r="D287" s="155"/>
      <c r="E287" s="223" t="str">
        <f>IF(AND(ISNUMBER(Data!$G$38),ISNUMBER(Data!$G$11),ISNUMBER(Data!$G$14)),Data!$G$38," ")</f>
        <v xml:space="preserve"> </v>
      </c>
      <c r="F287" s="216">
        <v>1166</v>
      </c>
      <c r="G287" s="67" t="str">
        <f>IF(ISNUMBER(E287),(E287*Data!$G$14*Data!$G$11/1000000),"")</f>
        <v/>
      </c>
      <c r="H287" s="282" t="s">
        <v>570</v>
      </c>
      <c r="I287" s="304" t="str">
        <f>IF(COUNTIF(I24:I26,"&lt;&gt; ")+COUNTIF(I28:I30,"&lt;&gt; ")+COUNTIF(I32:I36,"&lt;&gt; ")=0," ","Errors detected: "&amp;COUNTIF(I24:I26,"&lt;&gt; ")+COUNTIF(I28:I30,"&lt;&gt; ")+COUNTIF(I32:I36,"&lt;&gt; "))</f>
        <v>Errors detected: 11</v>
      </c>
      <c r="J287" s="6"/>
      <c r="K287" s="6"/>
      <c r="L287" s="225"/>
      <c r="M287" s="6"/>
      <c r="N287" s="226"/>
      <c r="O287" s="90"/>
      <c r="P287" s="222"/>
    </row>
    <row r="288" spans="1:17" customFormat="1" ht="15" customHeight="1">
      <c r="A288" s="307"/>
      <c r="B288" s="89"/>
      <c r="C288" s="106" t="s">
        <v>223</v>
      </c>
      <c r="D288" s="155"/>
      <c r="E288" s="223" t="str">
        <f>IF(AND(ISNUMBER(Data!$G$58),ISNUMBER(Data!$G$11),ISNUMBER(Data!$G$14)),Data!$G$58," ")</f>
        <v xml:space="preserve"> </v>
      </c>
      <c r="F288" s="216">
        <v>1167</v>
      </c>
      <c r="G288" s="67" t="str">
        <f>IF(ISNUMBER(E288),(E288*Data!$G$14*Data!$G$11/1000000),"")</f>
        <v/>
      </c>
      <c r="H288" s="265" t="s">
        <v>571</v>
      </c>
      <c r="I288" s="304" t="str">
        <f>IF(COUNTIF(I43:I45,"&lt;&gt; ")+COUNTIF(I47:I53,"&lt;&gt; ")+COUNTIF(I55:I56,"&lt;&gt; ")=0," ","Errors detected: "&amp;COUNTIF(I43:I45,"&lt;&gt; ")+COUNTIF(I47:I53,"&lt;&gt; ")+COUNTIF(I55:I56,"&lt;&gt; "))</f>
        <v>Errors detected: 12</v>
      </c>
      <c r="J288" s="6"/>
      <c r="K288" s="6"/>
      <c r="L288" s="225"/>
      <c r="M288" s="6"/>
      <c r="N288" s="226"/>
      <c r="O288" s="90"/>
      <c r="P288" s="222"/>
    </row>
    <row r="289" spans="1:16" customFormat="1" ht="15" customHeight="1">
      <c r="A289" s="307"/>
      <c r="B289" s="89"/>
      <c r="C289" s="106" t="s">
        <v>224</v>
      </c>
      <c r="D289" s="155"/>
      <c r="E289" s="223" t="str">
        <f>IF(AND(ISNUMBER(Data!$G$70),ISNUMBER(Data!$G$11),ISNUMBER(Data!$G$14)),Data!$G$70," ")</f>
        <v xml:space="preserve"> </v>
      </c>
      <c r="F289" s="216">
        <v>1168</v>
      </c>
      <c r="G289" s="67" t="str">
        <f>IF(ISNUMBER(E289),(E289*Data!$G$14*Data!$G$11/1000000),"")</f>
        <v/>
      </c>
      <c r="H289" s="265" t="s">
        <v>572</v>
      </c>
      <c r="I289" s="304" t="str">
        <f>IF(COUNTIF(I62:I66,"&lt;&gt; ")+COUNTIF(I68:I69,"&lt;&gt; ")=0," ","Errors detected: "&amp;COUNTIF(I62:I66,"&lt;&gt; ")+COUNTIF(I68:I69,"&lt;&gt; "))</f>
        <v>Errors detected: 7</v>
      </c>
      <c r="J289" s="6"/>
      <c r="K289" s="6"/>
      <c r="L289" s="225"/>
      <c r="M289" s="6"/>
      <c r="N289" s="226"/>
      <c r="O289" s="90"/>
      <c r="P289" s="222"/>
    </row>
    <row r="290" spans="1:16" customFormat="1" ht="15" customHeight="1">
      <c r="A290" s="307"/>
      <c r="B290" s="89"/>
      <c r="C290" s="106" t="s">
        <v>225</v>
      </c>
      <c r="D290" s="155"/>
      <c r="E290" s="223" t="str">
        <f>IF(AND(ISNUMBER(Data!$G$80),ISNUMBER(Data!$G$11),ISNUMBER(Data!$G$14)),Data!$G$80," ")</f>
        <v xml:space="preserve"> </v>
      </c>
      <c r="F290" s="216">
        <v>1169</v>
      </c>
      <c r="G290" s="67" t="str">
        <f>IF(ISNUMBER(E290),(E290*Data!$G$14*Data!$G$11/1000000),"")</f>
        <v/>
      </c>
      <c r="H290" s="265" t="s">
        <v>573</v>
      </c>
      <c r="I290" s="304" t="str">
        <f>IF(COUNTIF(I73:I79,"&lt;&gt; ")=0," ","Errors detected: "&amp;COUNTIF(I73:I79,"&lt;&gt; "))</f>
        <v>Errors detected: 7</v>
      </c>
      <c r="J290" s="6"/>
      <c r="K290" s="6"/>
      <c r="L290" s="225"/>
      <c r="M290" s="6"/>
      <c r="N290" s="226"/>
      <c r="O290" s="90"/>
      <c r="P290" s="222"/>
    </row>
    <row r="291" spans="1:16" customFormat="1" ht="15" customHeight="1">
      <c r="A291" s="307"/>
      <c r="B291" s="89"/>
      <c r="C291" s="106" t="s">
        <v>226</v>
      </c>
      <c r="D291" s="155"/>
      <c r="E291" s="223" t="str">
        <f>IF(AND(ISNUMBER(Data!$G$98),ISNUMBER(Data!$G$11),ISNUMBER(Data!$G$14)),Data!$G$98," ")</f>
        <v xml:space="preserve"> </v>
      </c>
      <c r="F291" s="216">
        <v>1170</v>
      </c>
      <c r="G291" s="67" t="str">
        <f>IF(ISNUMBER(E291),(E291*Data!$G$14*Data!$G$11/1000000),"")</f>
        <v/>
      </c>
      <c r="H291" s="265" t="s">
        <v>574</v>
      </c>
      <c r="I291" s="304" t="str">
        <f>IF(COUNTIF(I85:I97,"&lt;&gt; ")=0," ","Errors detected: "&amp;COUNTIF(I85:I97,"&lt;&gt; "))</f>
        <v>Errors detected: 13</v>
      </c>
      <c r="J291" s="6"/>
      <c r="K291" s="6"/>
      <c r="L291" s="225"/>
      <c r="M291" s="6"/>
      <c r="N291" s="226"/>
      <c r="O291" s="90"/>
      <c r="P291" s="222"/>
    </row>
    <row r="292" spans="1:16" customFormat="1" ht="15" customHeight="1">
      <c r="A292" s="307"/>
      <c r="B292" s="89"/>
      <c r="C292" s="106" t="s">
        <v>227</v>
      </c>
      <c r="D292" s="155"/>
      <c r="E292" s="223" t="str">
        <f>IF(AND(Data!$I$102=" ",ISNUMBER(Data!$G$11),ISNUMBER(Data!$G$14)),Data!$G$102," ")</f>
        <v xml:space="preserve"> </v>
      </c>
      <c r="F292" s="216">
        <v>1171</v>
      </c>
      <c r="G292" s="67" t="str">
        <f>IF(ISNUMBER(E292),(E292*Data!$G$14*Data!$G$11/1000000),"")</f>
        <v/>
      </c>
      <c r="H292" s="265" t="s">
        <v>575</v>
      </c>
      <c r="I292" s="304" t="str">
        <f>IF(COUNTIF(I102,"&lt;&gt; ")=0," ","Errors detected: "&amp;COUNTIF(I102,"&lt;&gt; "))</f>
        <v>Errors detected: 1</v>
      </c>
      <c r="J292" s="6"/>
      <c r="K292" s="6"/>
      <c r="L292" s="225"/>
      <c r="M292" s="6"/>
      <c r="N292" s="226"/>
      <c r="O292" s="90"/>
      <c r="P292" s="222"/>
    </row>
    <row r="293" spans="1:16" customFormat="1" ht="15" customHeight="1">
      <c r="A293" s="307"/>
      <c r="B293" s="89"/>
      <c r="C293" s="106" t="s">
        <v>228</v>
      </c>
      <c r="D293" s="155"/>
      <c r="E293" s="223" t="str">
        <f>IF(AND(ISNUMBER(Data!$G$107),ISNUMBER(Data!$G$11),ISNUMBER(Data!$G$14)),Data!$G$107," ")</f>
        <v xml:space="preserve"> </v>
      </c>
      <c r="F293" s="216">
        <v>1172</v>
      </c>
      <c r="G293" s="67" t="str">
        <f>IF(ISNUMBER(E293),(E293*Data!$G$14*Data!$G$11/1000000),"")</f>
        <v/>
      </c>
      <c r="H293" s="265" t="s">
        <v>576</v>
      </c>
      <c r="I293" s="304" t="str">
        <f>IF(COUNTIF(I105:I106,"&lt;&gt; ")=0," ","Errors detected: "&amp;COUNTIF(I105:I106,"&lt;&gt; "))</f>
        <v>Errors detected: 2</v>
      </c>
      <c r="J293" s="6"/>
      <c r="K293" s="6"/>
      <c r="L293" s="225"/>
      <c r="M293" s="6"/>
      <c r="N293" s="226"/>
      <c r="O293" s="90"/>
      <c r="P293" s="222"/>
    </row>
    <row r="294" spans="1:16" customFormat="1" ht="15" customHeight="1">
      <c r="A294" s="307"/>
      <c r="B294" s="89"/>
      <c r="C294" s="106" t="s">
        <v>229</v>
      </c>
      <c r="D294" s="155"/>
      <c r="E294" s="223" t="str">
        <f>IF(AND(ISNUMBER(Data!$G$114),ISNUMBER(Data!$G$11),ISNUMBER(Data!$G$14)),Data!$G$114," ")</f>
        <v xml:space="preserve"> </v>
      </c>
      <c r="F294" s="216">
        <v>1173</v>
      </c>
      <c r="G294" s="67" t="str">
        <f>IF(ISNUMBER(E294),(E294*Data!$G$14*Data!$G$11/1000000),"")</f>
        <v/>
      </c>
      <c r="H294" s="265" t="s">
        <v>577</v>
      </c>
      <c r="I294" s="304" t="str">
        <f>IF(COUNTIF(I112:I113,"&lt;&gt; ")=0," ","Errors detected: "&amp;COUNTIF(I112:I113,"&lt;&gt; "))</f>
        <v>Errors detected: 2</v>
      </c>
      <c r="J294" s="6"/>
      <c r="K294" s="6"/>
      <c r="L294" s="225"/>
      <c r="M294" s="6"/>
      <c r="N294" s="226"/>
      <c r="O294" s="90"/>
      <c r="P294" s="222"/>
    </row>
    <row r="295" spans="1:16" customFormat="1" ht="15" customHeight="1">
      <c r="A295" s="307"/>
      <c r="B295" s="89"/>
      <c r="C295" s="106" t="s">
        <v>230</v>
      </c>
      <c r="D295" s="155"/>
      <c r="E295" s="223" t="str">
        <f>IF(AND(ISNUMBER(Data!$G$121),ISNUMBER(Data!$G$11),ISNUMBER(Data!$G$14)),Data!$G$121," ")</f>
        <v xml:space="preserve"> </v>
      </c>
      <c r="F295" s="216">
        <v>1174</v>
      </c>
      <c r="G295" s="67" t="str">
        <f>IF(ISNUMBER(E295),(E295*Data!$G$14*Data!$G$11/1000000),"")</f>
        <v/>
      </c>
      <c r="H295" s="265" t="s">
        <v>578</v>
      </c>
      <c r="I295" s="304" t="str">
        <f>IF(COUNTIF(I117:I120,"&lt;&gt; ")=0," ","Errors detected: "&amp;COUNTIF(I117:I120,"&lt;&gt; "))</f>
        <v>Errors detected: 4</v>
      </c>
      <c r="J295" s="6"/>
      <c r="K295" s="6"/>
      <c r="L295" s="225"/>
      <c r="M295" s="6"/>
      <c r="N295" s="226"/>
      <c r="O295" s="90"/>
      <c r="P295" s="222"/>
    </row>
    <row r="296" spans="1:16" customFormat="1" ht="15" customHeight="1">
      <c r="A296" s="307"/>
      <c r="B296" s="89"/>
      <c r="C296" s="106" t="s">
        <v>231</v>
      </c>
      <c r="D296" s="155"/>
      <c r="E296" s="223" t="str">
        <f>IF(AND(Data!$I$124=" ",ISNUMBER(Data!$G$11),ISNUMBER(Data!$G$14)),Data!$G$124," ")</f>
        <v xml:space="preserve"> </v>
      </c>
      <c r="F296" s="216">
        <v>1175</v>
      </c>
      <c r="G296" s="67" t="str">
        <f>IF(ISNUMBER(E296),(E296*Data!$G$14*Data!$G$11/1000000),"")</f>
        <v/>
      </c>
      <c r="H296" s="265" t="s">
        <v>579</v>
      </c>
      <c r="I296" s="304" t="str">
        <f>IF(COUNTIF(I124,"&lt;&gt; ")=0," ","Errors detected: "&amp;COUNTIF(I124,"&lt;&gt; "))</f>
        <v>Errors detected: 1</v>
      </c>
      <c r="J296" s="6"/>
      <c r="K296" s="6"/>
      <c r="L296" s="225"/>
      <c r="M296" s="6"/>
      <c r="N296" s="226"/>
      <c r="O296" s="90"/>
      <c r="P296" s="222"/>
    </row>
    <row r="297" spans="1:16" customFormat="1" ht="15" customHeight="1">
      <c r="A297" s="307"/>
      <c r="B297" s="89"/>
      <c r="C297" s="106" t="s">
        <v>232</v>
      </c>
      <c r="D297" s="155"/>
      <c r="E297" s="223" t="str">
        <f>IF(AND(Data!$I$129=" ",ISNUMBER(Data!$G$11),ISNUMBER(Data!$G$14)),$G$129," ")</f>
        <v xml:space="preserve"> </v>
      </c>
      <c r="F297" s="216">
        <v>1176</v>
      </c>
      <c r="G297" s="67" t="str">
        <f>IF(ISNUMBER(E297),(E297*Data!$G$14*Data!$G$11/1000000),"")</f>
        <v/>
      </c>
      <c r="H297" s="265" t="s">
        <v>580</v>
      </c>
      <c r="I297" s="304" t="str">
        <f>IF(COUNTIF(I129,"&lt;&gt; ")=0," ","Errors detected: "&amp;COUNTIF(I129,"&lt;&gt; "))</f>
        <v>Errors detected: 1</v>
      </c>
      <c r="J297" s="6"/>
      <c r="K297" s="6"/>
      <c r="L297" s="225"/>
      <c r="M297" s="6"/>
      <c r="N297" s="226"/>
      <c r="O297" s="90"/>
      <c r="P297" s="222"/>
    </row>
    <row r="298" spans="1:16" customFormat="1" ht="15" customHeight="1">
      <c r="A298" s="307"/>
      <c r="B298" s="89"/>
      <c r="C298" s="106" t="s">
        <v>233</v>
      </c>
      <c r="D298" s="155"/>
      <c r="E298" s="223" t="str">
        <f>IF(AND(ISNUMBER(Data!$G$135),ISNUMBER(Data!$G$11),ISNUMBER(Data!$G$14)),Data!$G$135," ")</f>
        <v xml:space="preserve"> </v>
      </c>
      <c r="F298" s="216">
        <v>1177</v>
      </c>
      <c r="G298" s="67" t="str">
        <f>IF(ISNUMBER(E298),(E298*Data!$G$14*Data!$G$11/1000000),"")</f>
        <v/>
      </c>
      <c r="H298" s="265" t="s">
        <v>581</v>
      </c>
      <c r="I298" s="304" t="str">
        <f>IF(COUNTIF(I132:I134,"&lt;&gt; ")=0," ","Errors detected: "&amp;COUNTIF(I132:I134,"&lt;&gt; "))</f>
        <v>Errors detected: 3</v>
      </c>
      <c r="J298" s="6"/>
      <c r="K298" s="6"/>
      <c r="L298" s="225"/>
      <c r="M298" s="6"/>
      <c r="N298" s="226"/>
      <c r="O298" s="90"/>
      <c r="P298" s="222"/>
    </row>
    <row r="299" spans="1:16" customFormat="1" ht="15" customHeight="1">
      <c r="A299" s="307"/>
      <c r="B299" s="89"/>
      <c r="C299" s="53" t="s">
        <v>220</v>
      </c>
      <c r="D299" s="108"/>
      <c r="E299" s="39"/>
      <c r="F299" s="39"/>
      <c r="G299" s="39"/>
      <c r="H299" s="265"/>
      <c r="I299" s="39"/>
      <c r="J299" s="6"/>
      <c r="K299" s="6"/>
      <c r="L299" s="6"/>
      <c r="M299" s="6"/>
      <c r="N299" s="6"/>
      <c r="O299" s="90"/>
      <c r="P299" s="222"/>
    </row>
    <row r="300" spans="1:16" customFormat="1" ht="15" customHeight="1">
      <c r="A300" s="307"/>
      <c r="B300" s="89"/>
      <c r="C300" s="217" t="s">
        <v>552</v>
      </c>
      <c r="D300" s="108"/>
      <c r="E300" s="39"/>
      <c r="F300" s="39"/>
      <c r="G300" s="39"/>
      <c r="H300" s="265" t="s">
        <v>582</v>
      </c>
      <c r="I300" s="304" t="str">
        <f>IF(COUNTIF(I7:I10,"&lt;&gt; ")+COUNTIF(I12,"&lt;&gt; ")=0," ","Errors detected: "&amp;COUNTIF(I7:I10,"&lt;&gt; ")+COUNTIF(I12,"&lt;&gt; "))</f>
        <v>Errors detected: 5</v>
      </c>
      <c r="J300" s="6"/>
      <c r="K300" s="6"/>
      <c r="L300" s="6"/>
      <c r="M300" s="6"/>
      <c r="N300" s="6"/>
      <c r="O300" s="90"/>
      <c r="P300" s="222"/>
    </row>
    <row r="301" spans="1:16" customFormat="1" ht="15" customHeight="1">
      <c r="A301" s="307"/>
      <c r="B301" s="89"/>
      <c r="C301" s="217" t="s">
        <v>235</v>
      </c>
      <c r="D301" s="108"/>
      <c r="E301" s="39"/>
      <c r="F301" s="39"/>
      <c r="G301" s="39"/>
      <c r="H301" s="265" t="s">
        <v>583</v>
      </c>
      <c r="I301" s="304" t="str">
        <f>IF(COUNTIF(I14:I18,"&lt;&gt; ")=0," ","Errors detected: "&amp;COUNTIF(I14:I18,"&lt;&gt; "))</f>
        <v>Errors detected: 5</v>
      </c>
      <c r="J301" s="6"/>
      <c r="K301" s="6"/>
      <c r="L301" s="6"/>
      <c r="M301" s="6"/>
      <c r="N301" s="6"/>
      <c r="O301" s="90"/>
      <c r="P301" s="222"/>
    </row>
    <row r="302" spans="1:16" customFormat="1" ht="15" customHeight="1">
      <c r="A302" s="307"/>
      <c r="B302" s="89"/>
      <c r="C302" s="217" t="s">
        <v>234</v>
      </c>
      <c r="D302" s="108"/>
      <c r="E302" s="39"/>
      <c r="F302" s="39"/>
      <c r="G302" s="39"/>
      <c r="H302" s="265" t="s">
        <v>584</v>
      </c>
      <c r="I302" s="304" t="str">
        <f>IF(COUNTIF(I140:I141,"&lt;&gt; ")+COUNTIF(I143:I149,"&lt;&gt; ")+COUNTIF(I152,"&lt;&gt; ")=0," ","Errors detected: "&amp;COUNTIF(I140:I141,"&lt;&gt; ")+COUNTIF(I143:I149,"&lt;&gt; ")+COUNTIF(I152,"&lt;&gt; "))</f>
        <v>Errors detected: 10</v>
      </c>
      <c r="J302" s="6"/>
      <c r="K302" s="6"/>
      <c r="L302" s="6"/>
      <c r="M302" s="6"/>
      <c r="N302" s="6"/>
      <c r="O302" s="90"/>
      <c r="P302" s="222"/>
    </row>
    <row r="303" spans="1:16" customFormat="1" ht="15" customHeight="1">
      <c r="A303" s="307"/>
      <c r="B303" s="89"/>
      <c r="C303" s="217" t="s">
        <v>300</v>
      </c>
      <c r="D303" s="108"/>
      <c r="E303" s="39"/>
      <c r="F303" s="39"/>
      <c r="G303" s="39"/>
      <c r="H303" s="265" t="s">
        <v>585</v>
      </c>
      <c r="I303" s="304" t="str">
        <f>IF(COUNTIF(I155:I155,"&lt;&gt; ")+COUNTIF(I157:I158,"&lt;&gt; ")=0," ","Errors detected: "&amp;COUNTIF(I155:I155,"&lt;&gt; ")+COUNTIF(I157:I158,"&lt;&gt; "))</f>
        <v>Errors detected: 3</v>
      </c>
      <c r="J303" s="6"/>
      <c r="K303" s="6"/>
      <c r="L303" s="6"/>
      <c r="M303" s="6"/>
      <c r="N303" s="6"/>
      <c r="O303" s="90"/>
      <c r="P303" s="222"/>
    </row>
    <row r="304" spans="1:16" customFormat="1" ht="15" customHeight="1">
      <c r="A304" s="307"/>
      <c r="B304" s="89"/>
      <c r="C304" s="217" t="s">
        <v>301</v>
      </c>
      <c r="D304" s="108"/>
      <c r="E304" s="39"/>
      <c r="F304" s="39"/>
      <c r="G304" s="39"/>
      <c r="H304" s="265" t="s">
        <v>586</v>
      </c>
      <c r="I304" s="304" t="str">
        <f>IF(COUNTIF(I163:I166,"&lt;&gt; ")+COUNTIF(I169:I170,"&lt;&gt; ")=0," ","Errors detected: "&amp;COUNTIF(I163:I166,"&lt;&gt; ")+COUNTIF(I169:I170,"&lt;&gt; "))</f>
        <v>Errors detected: 6</v>
      </c>
      <c r="J304" s="6"/>
      <c r="K304" s="6"/>
      <c r="L304" s="6"/>
      <c r="M304" s="6"/>
      <c r="N304" s="6"/>
      <c r="O304" s="90"/>
      <c r="P304" s="222"/>
    </row>
    <row r="305" spans="1:16" customFormat="1" ht="15" customHeight="1">
      <c r="A305" s="307"/>
      <c r="B305" s="89"/>
      <c r="C305" s="217" t="s">
        <v>302</v>
      </c>
      <c r="D305" s="108"/>
      <c r="E305" s="39"/>
      <c r="F305" s="39"/>
      <c r="G305" s="39"/>
      <c r="H305" s="265" t="s">
        <v>587</v>
      </c>
      <c r="I305" s="304" t="str">
        <f>IF(COUNTIF(I173:I190,"&lt;&gt; ")=0," ","Errors detected: "&amp;COUNTIF(I173:I190,"&lt;&gt; "))</f>
        <v>Errors detected: 18</v>
      </c>
      <c r="J305" s="6"/>
      <c r="K305" s="6"/>
      <c r="L305" s="6"/>
      <c r="M305" s="6"/>
      <c r="N305" s="6"/>
      <c r="O305" s="90"/>
      <c r="P305" s="222"/>
    </row>
    <row r="306" spans="1:16" customFormat="1" ht="15" customHeight="1">
      <c r="A306" s="307"/>
      <c r="B306" s="89"/>
      <c r="C306" s="217" t="s">
        <v>303</v>
      </c>
      <c r="D306" s="108"/>
      <c r="E306" s="39"/>
      <c r="F306" s="39"/>
      <c r="G306" s="39"/>
      <c r="H306" s="265" t="s">
        <v>588</v>
      </c>
      <c r="I306" s="304" t="str">
        <f>IF(COUNTIF(I194:I223,"&lt;&gt; ")=0," ","Errors detected: "&amp;COUNTIF(I194:I223,"&lt;&gt; "))</f>
        <v>Errors detected: 30</v>
      </c>
      <c r="J306" s="6"/>
      <c r="K306" s="6"/>
      <c r="L306" s="6"/>
      <c r="M306" s="6"/>
      <c r="N306" s="6"/>
      <c r="O306" s="90"/>
      <c r="P306" s="222"/>
    </row>
    <row r="307" spans="1:16" customFormat="1" ht="15" customHeight="1">
      <c r="A307" s="307"/>
      <c r="B307" s="89"/>
      <c r="C307" s="217" t="s">
        <v>509</v>
      </c>
      <c r="D307" s="108"/>
      <c r="E307" s="39"/>
      <c r="F307" s="39"/>
      <c r="G307" s="39"/>
      <c r="H307" s="265" t="s">
        <v>589</v>
      </c>
      <c r="I307" s="304" t="str">
        <f>IF(COUNTIF(I227:I232,"&lt;&gt; ")=0," ","Errors detected: "&amp;COUNTIF(I227:I232,"&lt;&gt; "))</f>
        <v>Errors detected: 6</v>
      </c>
      <c r="J307" s="6"/>
      <c r="K307" s="6"/>
      <c r="L307" s="6"/>
      <c r="M307" s="6"/>
      <c r="N307" s="6"/>
      <c r="O307" s="90"/>
      <c r="P307" s="222"/>
    </row>
    <row r="308" spans="1:16" customFormat="1" ht="15" customHeight="1">
      <c r="A308" s="307"/>
      <c r="B308" s="89"/>
      <c r="C308" s="217" t="s">
        <v>510</v>
      </c>
      <c r="D308" s="108"/>
      <c r="E308" s="39"/>
      <c r="F308" s="39"/>
      <c r="G308" s="39"/>
      <c r="H308" s="265" t="s">
        <v>590</v>
      </c>
      <c r="I308" s="304" t="str">
        <f>IF(COUNTIF(I235:I250,"&lt;&gt; ")=0," ","Errors detected: "&amp;COUNTIF(I235:I250,"&lt;&gt; "))</f>
        <v>Errors detected: 16</v>
      </c>
      <c r="J308" s="6"/>
      <c r="K308" s="6"/>
      <c r="L308" s="6"/>
      <c r="M308" s="6"/>
      <c r="N308" s="6"/>
      <c r="O308" s="90"/>
      <c r="P308" s="222"/>
    </row>
    <row r="309" spans="1:16" customFormat="1" ht="15" customHeight="1">
      <c r="A309" s="307"/>
      <c r="B309" s="89"/>
      <c r="C309" s="217" t="s">
        <v>511</v>
      </c>
      <c r="D309" s="108"/>
      <c r="E309" s="39"/>
      <c r="F309" s="39"/>
      <c r="G309" s="39"/>
      <c r="H309" s="265" t="s">
        <v>591</v>
      </c>
      <c r="I309" s="304" t="str">
        <f>IF(COUNTIF(I254:I259,"&lt;&gt; ")+COUNTIF(I261:I264,"&lt;&gt; ")+COUNTIF(I266:I267,"&lt;&gt; ")+COUNTIF(I269:I272,"&lt;&gt; ")+COUNTIF(I274:I277,"&lt;&gt; ")=0," ","Errors detected: "&amp;COUNTIF(I254:I259,"&lt;&gt; ")+COUNTIF(I261:I264,"&lt;&gt; ")+COUNTIF(I266:I267,"&lt;&gt; ")+COUNTIF(I269:I272,"&lt;&gt; ")+COUNTIF(I274:I277,"&lt;&gt; "))</f>
        <v>Errors detected: 20</v>
      </c>
      <c r="J309" s="6"/>
      <c r="K309" s="6"/>
      <c r="L309" s="6"/>
      <c r="M309" s="6"/>
      <c r="N309" s="6"/>
      <c r="O309" s="90"/>
      <c r="P309" s="222"/>
    </row>
    <row r="310" spans="1:16" customFormat="1" ht="15" customHeight="1">
      <c r="A310" s="307"/>
      <c r="B310" s="89"/>
      <c r="C310" s="261" t="s">
        <v>602</v>
      </c>
      <c r="D310" s="108"/>
      <c r="E310" s="264"/>
      <c r="F310" s="264"/>
      <c r="G310" s="264"/>
      <c r="H310" s="280" t="s">
        <v>592</v>
      </c>
      <c r="I310" s="304" t="str">
        <f>IF(COUNTIF(I280:I281,"&lt;&gt; ")=0," ","Errors detected: "&amp;COUNTIF(I280:I281,"&lt;&gt; "))</f>
        <v>Errors detected: 2</v>
      </c>
      <c r="J310" s="6"/>
      <c r="K310" s="6"/>
      <c r="L310" s="6"/>
      <c r="M310" s="6"/>
      <c r="N310" s="6"/>
      <c r="O310" s="90"/>
      <c r="P310" s="222"/>
    </row>
    <row r="311" spans="1:16" customFormat="1" ht="20.100000000000001" customHeight="1">
      <c r="A311" s="307"/>
      <c r="B311" s="91"/>
      <c r="C311" s="92"/>
      <c r="D311" s="92"/>
      <c r="E311" s="92"/>
      <c r="F311" s="92"/>
      <c r="G311" s="92"/>
      <c r="H311" s="93"/>
      <c r="I311" s="92"/>
      <c r="J311" s="92"/>
      <c r="K311" s="92"/>
      <c r="L311" s="92"/>
      <c r="M311" s="92"/>
      <c r="N311" s="92"/>
      <c r="O311" s="94"/>
      <c r="P311" s="222"/>
    </row>
    <row r="312" spans="1:16" ht="15" customHeight="1">
      <c r="A312" s="283"/>
      <c r="B312" s="220"/>
      <c r="C312" s="9"/>
      <c r="D312" s="9"/>
      <c r="E312" s="222"/>
      <c r="F312" s="222"/>
      <c r="G312" s="9"/>
      <c r="H312" s="153"/>
      <c r="I312" s="9"/>
      <c r="J312" s="20"/>
      <c r="K312" s="8"/>
      <c r="L312" s="9"/>
      <c r="M312" s="20"/>
      <c r="N312" s="9"/>
      <c r="O312" s="8"/>
      <c r="P312" s="20"/>
    </row>
  </sheetData>
  <sheetProtection algorithmName="SHA-512" hashValue="ww2sN43hCt5t43KZfZsXNWkM/Xdj1frw5X3OXFy+7UYnl9CCx5rJEw++ePv8mbGvpRzeG8+lhWgt+MLGQBeHFA==" saltValue="b4ovHxI1CSmRe3Jg7lkPwA==" spinCount="100000" sheet="1" objects="1" scenarios="1"/>
  <mergeCells count="3">
    <mergeCell ref="C2:E2"/>
    <mergeCell ref="C37:E38"/>
    <mergeCell ref="C57:E58"/>
  </mergeCells>
  <conditionalFormatting sqref="G7:G8 G12">
    <cfRule type="containsText" priority="119" stopIfTrue="1" operator="containsText" text="&lt;select&gt;">
      <formula>NOT(ISERROR(SEARCH("&lt;select&gt;",G7)))</formula>
    </cfRule>
  </conditionalFormatting>
  <conditionalFormatting sqref="G7:G8 G12">
    <cfRule type="containsBlanks" priority="120" stopIfTrue="1">
      <formula>LEN(TRIM(G7))=0</formula>
    </cfRule>
  </conditionalFormatting>
  <conditionalFormatting sqref="I7:I10 I12 I155 I64 I24 I26 I28:I30 I32:I36 I241 I209:I218 I231 I168:I169 I177:I181">
    <cfRule type="cellIs" dxfId="115" priority="104" stopIfTrue="1" operator="notEqual">
      <formula>" "</formula>
    </cfRule>
  </conditionalFormatting>
  <conditionalFormatting sqref="I43:I45 I47:I52 I55:I56">
    <cfRule type="cellIs" dxfId="114" priority="105" stopIfTrue="1" operator="notEqual">
      <formula>" "</formula>
    </cfRule>
  </conditionalFormatting>
  <conditionalFormatting sqref="I68:I69 I62:I63 I65">
    <cfRule type="cellIs" dxfId="113" priority="106" stopIfTrue="1" operator="notEqual">
      <formula>" "</formula>
    </cfRule>
  </conditionalFormatting>
  <conditionalFormatting sqref="I73:I79">
    <cfRule type="cellIs" dxfId="112" priority="107" stopIfTrue="1" operator="notEqual">
      <formula>" "</formula>
    </cfRule>
  </conditionalFormatting>
  <conditionalFormatting sqref="I86:I94">
    <cfRule type="cellIs" dxfId="111" priority="108" stopIfTrue="1" operator="notEqual">
      <formula>" "</formula>
    </cfRule>
  </conditionalFormatting>
  <conditionalFormatting sqref="I105:I106">
    <cfRule type="cellIs" dxfId="110" priority="110" stopIfTrue="1" operator="notEqual">
      <formula>" "</formula>
    </cfRule>
  </conditionalFormatting>
  <conditionalFormatting sqref="I112:I113">
    <cfRule type="cellIs" dxfId="109" priority="111" stopIfTrue="1" operator="notEqual">
      <formula>" "</formula>
    </cfRule>
  </conditionalFormatting>
  <conditionalFormatting sqref="I117:I120">
    <cfRule type="cellIs" dxfId="108" priority="112" stopIfTrue="1" operator="notEqual">
      <formula>" "</formula>
    </cfRule>
  </conditionalFormatting>
  <conditionalFormatting sqref="I124">
    <cfRule type="cellIs" dxfId="107" priority="113" stopIfTrue="1" operator="notEqual">
      <formula>" "</formula>
    </cfRule>
  </conditionalFormatting>
  <conditionalFormatting sqref="I132:I134">
    <cfRule type="cellIs" dxfId="106" priority="115" stopIfTrue="1" operator="notEqual">
      <formula>" "</formula>
    </cfRule>
  </conditionalFormatting>
  <conditionalFormatting sqref="I140:I141 I143:I148">
    <cfRule type="cellIs" dxfId="105" priority="116" stopIfTrue="1" operator="notEqual">
      <formula>" "</formula>
    </cfRule>
  </conditionalFormatting>
  <conditionalFormatting sqref="I152">
    <cfRule type="cellIs" dxfId="104" priority="117" stopIfTrue="1" operator="notEqual">
      <formula>" "</formula>
    </cfRule>
  </conditionalFormatting>
  <conditionalFormatting sqref="G16">
    <cfRule type="containsText" priority="121" stopIfTrue="1" operator="containsText" text="&lt;select&gt;">
      <formula>NOT(ISERROR(SEARCH("&lt;select&gt;",G16)))</formula>
    </cfRule>
  </conditionalFormatting>
  <conditionalFormatting sqref="G16">
    <cfRule type="containsBlanks" priority="122" stopIfTrue="1">
      <formula>LEN(TRIM(G16))=0</formula>
    </cfRule>
  </conditionalFormatting>
  <conditionalFormatting sqref="I14:I18">
    <cfRule type="cellIs" dxfId="103" priority="103" stopIfTrue="1" operator="notEqual">
      <formula>" "</formula>
    </cfRule>
  </conditionalFormatting>
  <conditionalFormatting sqref="I129">
    <cfRule type="cellIs" dxfId="102" priority="114" stopIfTrue="1" operator="notEqual">
      <formula>" "</formula>
    </cfRule>
  </conditionalFormatting>
  <conditionalFormatting sqref="I102">
    <cfRule type="cellIs" dxfId="101" priority="109" stopIfTrue="1" operator="notEqual">
      <formula>" "</formula>
    </cfRule>
  </conditionalFormatting>
  <conditionalFormatting sqref="I287:I298 I300:I308">
    <cfRule type="cellIs" dxfId="100" priority="118" stopIfTrue="1" operator="notEqual">
      <formula>" "</formula>
    </cfRule>
  </conditionalFormatting>
  <conditionalFormatting sqref="I304:I308">
    <cfRule type="containsText" dxfId="99" priority="102" stopIfTrue="1" operator="containsText" text="Warnings detected">
      <formula>NOT(ISERROR(SEARCH("Warnings detected",I304)))</formula>
    </cfRule>
  </conditionalFormatting>
  <conditionalFormatting sqref="N112:N113 N105:N106 N102 N73:N79 N68:N69 N55:N56 N47:N52 N43:N45 N16:N18 N155 N24 N26 N28:N30 N32:N36 N62:N65 N227:N228 N168 N235:N250 N157:N158 N209:N218 N85:N94 N96:N97 N163:N166 N170 N183:N189 N231:N232 N174:N181">
    <cfRule type="expression" dxfId="98" priority="101" stopIfTrue="1">
      <formula>LEN(N16)&gt;30</formula>
    </cfRule>
  </conditionalFormatting>
  <conditionalFormatting sqref="N287:N298 N152 N143:N148 N140:N141 N132:N134 N129 N124 N117:N120">
    <cfRule type="expression" dxfId="97" priority="100" stopIfTrue="1">
      <formula>LEN(N117)&gt;30</formula>
    </cfRule>
  </conditionalFormatting>
  <conditionalFormatting sqref="N9:N10">
    <cfRule type="expression" dxfId="96" priority="99" stopIfTrue="1">
      <formula>LEN(N9)&gt;30</formula>
    </cfRule>
  </conditionalFormatting>
  <conditionalFormatting sqref="I85:I94">
    <cfRule type="cellIs" dxfId="95" priority="98" stopIfTrue="1" operator="notEqual">
      <formula>" "</formula>
    </cfRule>
  </conditionalFormatting>
  <conditionalFormatting sqref="I157">
    <cfRule type="cellIs" dxfId="94" priority="97" stopIfTrue="1" operator="notEqual">
      <formula>" "</formula>
    </cfRule>
  </conditionalFormatting>
  <conditionalFormatting sqref="I158">
    <cfRule type="cellIs" dxfId="93" priority="96" stopIfTrue="1" operator="notEqual">
      <formula>" "</formula>
    </cfRule>
  </conditionalFormatting>
  <conditionalFormatting sqref="N25">
    <cfRule type="expression" dxfId="92" priority="95" stopIfTrue="1">
      <formula>LEN(N25)&gt;30</formula>
    </cfRule>
  </conditionalFormatting>
  <conditionalFormatting sqref="I25">
    <cfRule type="cellIs" dxfId="91" priority="94" stopIfTrue="1" operator="notEqual">
      <formula>" "</formula>
    </cfRule>
  </conditionalFormatting>
  <conditionalFormatting sqref="N277">
    <cfRule type="expression" dxfId="90" priority="93" stopIfTrue="1">
      <formula>LEN(N277)&gt;30</formula>
    </cfRule>
  </conditionalFormatting>
  <conditionalFormatting sqref="N276">
    <cfRule type="expression" dxfId="89" priority="92" stopIfTrue="1">
      <formula>LEN(N276)&gt;30</formula>
    </cfRule>
  </conditionalFormatting>
  <conditionalFormatting sqref="N275">
    <cfRule type="expression" dxfId="88" priority="91" stopIfTrue="1">
      <formula>LEN(N275)&gt;30</formula>
    </cfRule>
  </conditionalFormatting>
  <conditionalFormatting sqref="N274">
    <cfRule type="expression" dxfId="87" priority="90" stopIfTrue="1">
      <formula>LEN(N274)&gt;30</formula>
    </cfRule>
  </conditionalFormatting>
  <conditionalFormatting sqref="N272">
    <cfRule type="expression" dxfId="86" priority="89" stopIfTrue="1">
      <formula>LEN(N272)&gt;30</formula>
    </cfRule>
  </conditionalFormatting>
  <conditionalFormatting sqref="N271">
    <cfRule type="expression" dxfId="85" priority="88" stopIfTrue="1">
      <formula>LEN(N271)&gt;30</formula>
    </cfRule>
  </conditionalFormatting>
  <conditionalFormatting sqref="N270">
    <cfRule type="expression" dxfId="84" priority="87" stopIfTrue="1">
      <formula>LEN(N270)&gt;30</formula>
    </cfRule>
  </conditionalFormatting>
  <conditionalFormatting sqref="N269">
    <cfRule type="expression" dxfId="83" priority="86" stopIfTrue="1">
      <formula>LEN(N269)&gt;30</formula>
    </cfRule>
  </conditionalFormatting>
  <conditionalFormatting sqref="N267">
    <cfRule type="expression" dxfId="82" priority="85" stopIfTrue="1">
      <formula>LEN(N267)&gt;30</formula>
    </cfRule>
  </conditionalFormatting>
  <conditionalFormatting sqref="N266">
    <cfRule type="expression" dxfId="81" priority="84" stopIfTrue="1">
      <formula>LEN(N266)&gt;30</formula>
    </cfRule>
  </conditionalFormatting>
  <conditionalFormatting sqref="N264">
    <cfRule type="expression" dxfId="80" priority="83" stopIfTrue="1">
      <formula>LEN(N264)&gt;30</formula>
    </cfRule>
  </conditionalFormatting>
  <conditionalFormatting sqref="N263">
    <cfRule type="expression" dxfId="79" priority="82" stopIfTrue="1">
      <formula>LEN(N263)&gt;30</formula>
    </cfRule>
  </conditionalFormatting>
  <conditionalFormatting sqref="N262">
    <cfRule type="expression" dxfId="78" priority="81" stopIfTrue="1">
      <formula>LEN(N262)&gt;30</formula>
    </cfRule>
  </conditionalFormatting>
  <conditionalFormatting sqref="N261">
    <cfRule type="expression" dxfId="77" priority="80" stopIfTrue="1">
      <formula>LEN(N261)&gt;30</formula>
    </cfRule>
  </conditionalFormatting>
  <conditionalFormatting sqref="N259">
    <cfRule type="expression" dxfId="76" priority="79" stopIfTrue="1">
      <formula>LEN(N259)&gt;30</formula>
    </cfRule>
  </conditionalFormatting>
  <conditionalFormatting sqref="N258">
    <cfRule type="expression" dxfId="75" priority="78" stopIfTrue="1">
      <formula>LEN(N258)&gt;30</formula>
    </cfRule>
  </conditionalFormatting>
  <conditionalFormatting sqref="N257">
    <cfRule type="expression" dxfId="74" priority="77" stopIfTrue="1">
      <formula>LEN(N257)&gt;30</formula>
    </cfRule>
  </conditionalFormatting>
  <conditionalFormatting sqref="N256">
    <cfRule type="expression" dxfId="73" priority="76" stopIfTrue="1">
      <formula>LEN(N256)&gt;30</formula>
    </cfRule>
  </conditionalFormatting>
  <conditionalFormatting sqref="N255">
    <cfRule type="expression" dxfId="72" priority="75" stopIfTrue="1">
      <formula>LEN(N255)&gt;30</formula>
    </cfRule>
  </conditionalFormatting>
  <conditionalFormatting sqref="N254">
    <cfRule type="expression" dxfId="71" priority="74" stopIfTrue="1">
      <formula>LEN(N254)&gt;30</formula>
    </cfRule>
  </conditionalFormatting>
  <conditionalFormatting sqref="I170">
    <cfRule type="cellIs" dxfId="70" priority="73" stopIfTrue="1" operator="notEqual">
      <formula>" "</formula>
    </cfRule>
  </conditionalFormatting>
  <conditionalFormatting sqref="I235">
    <cfRule type="cellIs" dxfId="69" priority="72" stopIfTrue="1" operator="notEqual">
      <formula>" "</formula>
    </cfRule>
  </conditionalFormatting>
  <conditionalFormatting sqref="I254:I259">
    <cfRule type="cellIs" dxfId="68" priority="71" stopIfTrue="1" operator="notEqual">
      <formula>" "</formula>
    </cfRule>
  </conditionalFormatting>
  <conditionalFormatting sqref="I261:I264">
    <cfRule type="cellIs" dxfId="67" priority="70" stopIfTrue="1" operator="notEqual">
      <formula>" "</formula>
    </cfRule>
  </conditionalFormatting>
  <conditionalFormatting sqref="I266:I267">
    <cfRule type="cellIs" dxfId="66" priority="69" stopIfTrue="1" operator="notEqual">
      <formula>" "</formula>
    </cfRule>
  </conditionalFormatting>
  <conditionalFormatting sqref="I269:I272">
    <cfRule type="cellIs" dxfId="65" priority="68" stopIfTrue="1" operator="notEqual">
      <formula>" "</formula>
    </cfRule>
  </conditionalFormatting>
  <conditionalFormatting sqref="I274:I277">
    <cfRule type="cellIs" dxfId="64" priority="67" stopIfTrue="1" operator="notEqual">
      <formula>" "</formula>
    </cfRule>
  </conditionalFormatting>
  <conditionalFormatting sqref="I163:I165">
    <cfRule type="cellIs" dxfId="63" priority="66" stopIfTrue="1" operator="notEqual">
      <formula>" "</formula>
    </cfRule>
  </conditionalFormatting>
  <conditionalFormatting sqref="I236">
    <cfRule type="cellIs" dxfId="62" priority="65" stopIfTrue="1" operator="notEqual">
      <formula>" "</formula>
    </cfRule>
  </conditionalFormatting>
  <conditionalFormatting sqref="I237">
    <cfRule type="cellIs" dxfId="61" priority="64" stopIfTrue="1" operator="notEqual">
      <formula>" "</formula>
    </cfRule>
  </conditionalFormatting>
  <conditionalFormatting sqref="I310">
    <cfRule type="cellIs" dxfId="60" priority="63" stopIfTrue="1" operator="notEqual">
      <formula>" "</formula>
    </cfRule>
  </conditionalFormatting>
  <conditionalFormatting sqref="I310">
    <cfRule type="containsText" dxfId="59" priority="62" stopIfTrue="1" operator="containsText" text="Warnings detected">
      <formula>NOT(ISERROR(SEARCH("Warnings detected",I310)))</formula>
    </cfRule>
  </conditionalFormatting>
  <conditionalFormatting sqref="N169">
    <cfRule type="expression" dxfId="58" priority="61" stopIfTrue="1">
      <formula>LEN(N169)&gt;30</formula>
    </cfRule>
  </conditionalFormatting>
  <conditionalFormatting sqref="N190">
    <cfRule type="expression" dxfId="57" priority="60" stopIfTrue="1">
      <formula>LEN(N190)&gt;30</formula>
    </cfRule>
  </conditionalFormatting>
  <conditionalFormatting sqref="I174:I176">
    <cfRule type="cellIs" dxfId="56" priority="59" stopIfTrue="1" operator="notEqual">
      <formula>" "</formula>
    </cfRule>
  </conditionalFormatting>
  <conditionalFormatting sqref="I183:I189">
    <cfRule type="cellIs" dxfId="55" priority="58" stopIfTrue="1" operator="notEqual">
      <formula>" "</formula>
    </cfRule>
  </conditionalFormatting>
  <conditionalFormatting sqref="L112:L113 L105:L106 L102 L73:L79 L68:L69 L55:L56 L47:L52 L43:L45 L16:L18 L155 L24 L26 L28:L30 L32:L36 L62:L65 L157:L158 L85:L94 L96:L97 L163:L166 L170 L183:L190 L227:L232 L174:L181 L280:L281">
    <cfRule type="expression" dxfId="54" priority="57" stopIfTrue="1">
      <formula>LEN(L16)&gt;56</formula>
    </cfRule>
  </conditionalFormatting>
  <conditionalFormatting sqref="L287:L298 L152 L143:L148 L140:L141 L132:L134 L129 L124 L117:L120">
    <cfRule type="expression" dxfId="53" priority="56" stopIfTrue="1">
      <formula>LEN(L117)&gt;56</formula>
    </cfRule>
  </conditionalFormatting>
  <conditionalFormatting sqref="L25">
    <cfRule type="expression" dxfId="52" priority="55" stopIfTrue="1">
      <formula>LEN(L25)&gt;56</formula>
    </cfRule>
  </conditionalFormatting>
  <conditionalFormatting sqref="L149">
    <cfRule type="expression" dxfId="51" priority="52" stopIfTrue="1">
      <formula>LEN(L149)&gt;56</formula>
    </cfRule>
  </conditionalFormatting>
  <conditionalFormatting sqref="I149">
    <cfRule type="cellIs" dxfId="50" priority="54" stopIfTrue="1" operator="notEqual">
      <formula>" "</formula>
    </cfRule>
  </conditionalFormatting>
  <conditionalFormatting sqref="N149">
    <cfRule type="expression" dxfId="49" priority="53" stopIfTrue="1">
      <formula>LEN(N149)&gt;30</formula>
    </cfRule>
  </conditionalFormatting>
  <conditionalFormatting sqref="N241:N244">
    <cfRule type="expression" dxfId="48" priority="51" stopIfTrue="1">
      <formula>LEN(N241)&gt;30</formula>
    </cfRule>
  </conditionalFormatting>
  <conditionalFormatting sqref="N229:N230">
    <cfRule type="expression" dxfId="47" priority="50" stopIfTrue="1">
      <formula>LEN(N229)&gt;30</formula>
    </cfRule>
  </conditionalFormatting>
  <conditionalFormatting sqref="N245:N246">
    <cfRule type="expression" dxfId="46" priority="49" stopIfTrue="1">
      <formula>LEN(N245)&gt;30</formula>
    </cfRule>
  </conditionalFormatting>
  <conditionalFormatting sqref="I242:I245 I247:I249">
    <cfRule type="cellIs" dxfId="45" priority="48" stopIfTrue="1" operator="notEqual">
      <formula>" "</formula>
    </cfRule>
  </conditionalFormatting>
  <conditionalFormatting sqref="N280">
    <cfRule type="expression" dxfId="44" priority="46" stopIfTrue="1">
      <formula>LEN(N280)&gt;30</formula>
    </cfRule>
  </conditionalFormatting>
  <conditionalFormatting sqref="N281">
    <cfRule type="expression" dxfId="43" priority="47" stopIfTrue="1">
      <formula>LEN(N281)&gt;30</formula>
    </cfRule>
  </conditionalFormatting>
  <conditionalFormatting sqref="I280">
    <cfRule type="cellIs" dxfId="42" priority="45" stopIfTrue="1" operator="notEqual">
      <formula>" "</formula>
    </cfRule>
  </conditionalFormatting>
  <conditionalFormatting sqref="I309">
    <cfRule type="cellIs" dxfId="41" priority="44" stopIfTrue="1" operator="notEqual">
      <formula>" "</formula>
    </cfRule>
  </conditionalFormatting>
  <conditionalFormatting sqref="I309">
    <cfRule type="containsText" dxfId="40" priority="43" stopIfTrue="1" operator="containsText" text="Warnings detected">
      <formula>NOT(ISERROR(SEARCH("Warnings detected",I309)))</formula>
    </cfRule>
  </conditionalFormatting>
  <conditionalFormatting sqref="I239">
    <cfRule type="cellIs" dxfId="39" priority="42" stopIfTrue="1" operator="notEqual">
      <formula>" "</formula>
    </cfRule>
  </conditionalFormatting>
  <conditionalFormatting sqref="L235:L250">
    <cfRule type="expression" dxfId="38" priority="41" stopIfTrue="1">
      <formula>LEN(L235)&gt;56</formula>
    </cfRule>
  </conditionalFormatting>
  <conditionalFormatting sqref="I173">
    <cfRule type="cellIs" dxfId="37" priority="36" stopIfTrue="1" operator="notEqual">
      <formula>" "</formula>
    </cfRule>
  </conditionalFormatting>
  <conditionalFormatting sqref="I182">
    <cfRule type="cellIs" dxfId="36" priority="35" stopIfTrue="1" operator="notEqual">
      <formula>" "</formula>
    </cfRule>
  </conditionalFormatting>
  <conditionalFormatting sqref="I190">
    <cfRule type="cellIs" dxfId="35" priority="34" stopIfTrue="1" operator="notEqual">
      <formula>" "</formula>
    </cfRule>
  </conditionalFormatting>
  <conditionalFormatting sqref="I232">
    <cfRule type="cellIs" dxfId="34" priority="33" stopIfTrue="1" operator="notEqual">
      <formula>" "</formula>
    </cfRule>
  </conditionalFormatting>
  <conditionalFormatting sqref="I227">
    <cfRule type="cellIs" dxfId="33" priority="32" stopIfTrue="1" operator="notEqual">
      <formula>" "</formula>
    </cfRule>
  </conditionalFormatting>
  <conditionalFormatting sqref="I228:I230">
    <cfRule type="cellIs" dxfId="32" priority="31" stopIfTrue="1" operator="notEqual">
      <formula>" "</formula>
    </cfRule>
  </conditionalFormatting>
  <conditionalFormatting sqref="I53">
    <cfRule type="cellIs" dxfId="31" priority="30" stopIfTrue="1" operator="notEqual">
      <formula>" "</formula>
    </cfRule>
  </conditionalFormatting>
  <conditionalFormatting sqref="I66">
    <cfRule type="cellIs" dxfId="30" priority="29" stopIfTrue="1" operator="notEqual">
      <formula>" "</formula>
    </cfRule>
  </conditionalFormatting>
  <conditionalFormatting sqref="I96">
    <cfRule type="cellIs" dxfId="29" priority="28" stopIfTrue="1" operator="notEqual">
      <formula>" "</formula>
    </cfRule>
  </conditionalFormatting>
  <conditionalFormatting sqref="I97">
    <cfRule type="cellIs" dxfId="28" priority="27" stopIfTrue="1" operator="notEqual">
      <formula>" "</formula>
    </cfRule>
  </conditionalFormatting>
  <conditionalFormatting sqref="I194:I208">
    <cfRule type="cellIs" dxfId="27" priority="26" stopIfTrue="1" operator="notEqual">
      <formula>" "</formula>
    </cfRule>
  </conditionalFormatting>
  <conditionalFormatting sqref="I219:I224">
    <cfRule type="cellIs" dxfId="26" priority="25" stopIfTrue="1" operator="notEqual">
      <formula>" "</formula>
    </cfRule>
  </conditionalFormatting>
  <conditionalFormatting sqref="L168">
    <cfRule type="expression" dxfId="25" priority="24" stopIfTrue="1">
      <formula>LEN(L168)&gt;56</formula>
    </cfRule>
  </conditionalFormatting>
  <conditionalFormatting sqref="L194:L223">
    <cfRule type="expression" dxfId="24" priority="23" stopIfTrue="1">
      <formula>LEN(L194)&gt;56</formula>
    </cfRule>
  </conditionalFormatting>
  <conditionalFormatting sqref="L254:L259">
    <cfRule type="expression" dxfId="23" priority="22" stopIfTrue="1">
      <formula>LEN(L254)&gt;56</formula>
    </cfRule>
  </conditionalFormatting>
  <conditionalFormatting sqref="L261:L264">
    <cfRule type="expression" dxfId="22" priority="21" stopIfTrue="1">
      <formula>LEN(L261)&gt;56</formula>
    </cfRule>
  </conditionalFormatting>
  <conditionalFormatting sqref="L266">
    <cfRule type="expression" dxfId="21" priority="20" stopIfTrue="1">
      <formula>LEN(L266)&gt;56</formula>
    </cfRule>
  </conditionalFormatting>
  <conditionalFormatting sqref="L267">
    <cfRule type="expression" dxfId="20" priority="19" stopIfTrue="1">
      <formula>LEN(L267)&gt;56</formula>
    </cfRule>
  </conditionalFormatting>
  <conditionalFormatting sqref="L269:L272">
    <cfRule type="expression" dxfId="19" priority="18" stopIfTrue="1">
      <formula>LEN(L269)&gt;56</formula>
    </cfRule>
  </conditionalFormatting>
  <conditionalFormatting sqref="L274:L277">
    <cfRule type="expression" dxfId="18" priority="17" stopIfTrue="1">
      <formula>LEN(L274)&gt;56</formula>
    </cfRule>
  </conditionalFormatting>
  <conditionalFormatting sqref="N194:N208 N219:N224">
    <cfRule type="expression" dxfId="17" priority="40" stopIfTrue="1">
      <formula>LEN(#REF!)&gt;30</formula>
    </cfRule>
  </conditionalFormatting>
  <conditionalFormatting sqref="N66">
    <cfRule type="expression" dxfId="16" priority="39" stopIfTrue="1">
      <formula>LEN(#REF!)&gt;30</formula>
    </cfRule>
  </conditionalFormatting>
  <conditionalFormatting sqref="L66">
    <cfRule type="expression" dxfId="15" priority="38" stopIfTrue="1">
      <formula>LEN(#REF!)&gt;56</formula>
    </cfRule>
  </conditionalFormatting>
  <conditionalFormatting sqref="L53">
    <cfRule type="expression" dxfId="14" priority="16" stopIfTrue="1">
      <formula>LEN(L53)&gt;56</formula>
    </cfRule>
  </conditionalFormatting>
  <conditionalFormatting sqref="N53">
    <cfRule type="expression" dxfId="13" priority="15" stopIfTrue="1">
      <formula>LEN(N53)&gt;30</formula>
    </cfRule>
  </conditionalFormatting>
  <conditionalFormatting sqref="I95">
    <cfRule type="cellIs" dxfId="12" priority="13" stopIfTrue="1" operator="notEqual">
      <formula>" "</formula>
    </cfRule>
  </conditionalFormatting>
  <conditionalFormatting sqref="L95">
    <cfRule type="expression" dxfId="11" priority="12" stopIfTrue="1">
      <formula>LEN(#REF!)&gt;56</formula>
    </cfRule>
  </conditionalFormatting>
  <conditionalFormatting sqref="L224">
    <cfRule type="expression" dxfId="10" priority="11" stopIfTrue="1">
      <formula>LEN(L224)&gt;56</formula>
    </cfRule>
  </conditionalFormatting>
  <conditionalFormatting sqref="G254">
    <cfRule type="expression" dxfId="9" priority="10" stopIfTrue="1">
      <formula>LEN(G254)&gt;56</formula>
    </cfRule>
  </conditionalFormatting>
  <conditionalFormatting sqref="G255:G259">
    <cfRule type="expression" dxfId="8" priority="9" stopIfTrue="1">
      <formula>LEN(G255)&gt;56</formula>
    </cfRule>
  </conditionalFormatting>
  <conditionalFormatting sqref="G261:G264">
    <cfRule type="expression" dxfId="7" priority="8" stopIfTrue="1">
      <formula>LEN(G261)&gt;56</formula>
    </cfRule>
  </conditionalFormatting>
  <conditionalFormatting sqref="I166">
    <cfRule type="cellIs" dxfId="6" priority="7" stopIfTrue="1" operator="notEqual">
      <formula>" "</formula>
    </cfRule>
  </conditionalFormatting>
  <conditionalFormatting sqref="I238">
    <cfRule type="cellIs" dxfId="5" priority="6" stopIfTrue="1" operator="notEqual">
      <formula>" "</formula>
    </cfRule>
  </conditionalFormatting>
  <conditionalFormatting sqref="I240">
    <cfRule type="cellIs" dxfId="4" priority="5" stopIfTrue="1" operator="notEqual">
      <formula>" "</formula>
    </cfRule>
  </conditionalFormatting>
  <conditionalFormatting sqref="I246">
    <cfRule type="cellIs" dxfId="3" priority="4" stopIfTrue="1" operator="notEqual">
      <formula>" "</formula>
    </cfRule>
  </conditionalFormatting>
  <conditionalFormatting sqref="I250">
    <cfRule type="cellIs" dxfId="2" priority="3" stopIfTrue="1" operator="notEqual">
      <formula>" "</formula>
    </cfRule>
  </conditionalFormatting>
  <conditionalFormatting sqref="I281">
    <cfRule type="cellIs" dxfId="1" priority="2" stopIfTrue="1" operator="notEqual">
      <formula>" "</formula>
    </cfRule>
  </conditionalFormatting>
  <conditionalFormatting sqref="N95">
    <cfRule type="expression" dxfId="0" priority="1" stopIfTrue="1">
      <formula>LEN(N95)&gt;30</formula>
    </cfRule>
  </conditionalFormatting>
  <dataValidations count="6">
    <dataValidation type="list" allowBlank="1" showInputMessage="1" showErrorMessage="1" sqref="G10">
      <formula1>ReportingCurrency</formula1>
    </dataValidation>
    <dataValidation type="list" allowBlank="1" showInputMessage="1" showErrorMessage="1" sqref="G14">
      <formula1>ReportingUnit</formula1>
    </dataValidation>
    <dataValidation type="list" allowBlank="1" showInputMessage="1" showErrorMessage="1" sqref="G15">
      <formula1>AccountingStandard</formula1>
    </dataValidation>
    <dataValidation type="list" allowBlank="1" showInputMessage="1" showErrorMessage="1" sqref="G7">
      <formula1>CountryCode</formula1>
    </dataValidation>
    <dataValidation type="list" showInputMessage="1" showErrorMessage="1" sqref="K140:K141 K55:K56 K73:K79 K112:K113 K117:K120 K124 K132:K134 K102 K152 K68:K69 K43:K45 K105:K106 K129 K32:K36 K155 K24:K26 K28:K30 K254:K259 K261:K264 K266:K267 K269:K272 K143:K149 K274:K277 K194:K224 K47:K53 K235:K250 K62:K66 K85:K97 K157:K158 K163:K170 K183:K189 K231 K174:K181 K280:K281">
      <formula1>ChecksResponses</formula1>
    </dataValidation>
    <dataValidation type="list" allowBlank="1" showInputMessage="1" showErrorMessage="1" sqref="G9">
      <formula1>ReportingDate</formula1>
    </dataValidation>
  </dataValidations>
  <pageMargins left="0.25" right="0.25" top="0.75" bottom="0.75" header="0.3" footer="0.3"/>
  <pageSetup paperSize="9" scale="48" fitToHeight="0" orientation="landscape" r:id="rId1"/>
  <rowBreaks count="7" manualBreakCount="7">
    <brk id="39" max="16383" man="1"/>
    <brk id="81" max="16383" man="1"/>
    <brk id="125" max="16383" man="1"/>
    <brk id="159" max="16383" man="1"/>
    <brk id="191" max="14" man="1"/>
    <brk id="233" max="14" man="1"/>
    <brk id="282" max="14" man="1"/>
  </rowBreaks>
  <colBreaks count="1" manualBreakCount="1">
    <brk id="15" max="1048575" man="1"/>
  </colBreaks>
  <extLst>
    <ext xmlns:x14="http://schemas.microsoft.com/office/spreadsheetml/2009/9/main" uri="{CCE6A557-97BC-4b89-ADB6-D9C93CAAB3DF}">
      <x14:dataValidations xmlns:xm="http://schemas.microsoft.com/office/excel/2006/main" count="4">
        <x14:dataValidation type="list" showInputMessage="1">
          <x14:formula1>
            <xm:f>Parameters!$E$120:$E$126</xm:f>
          </x14:formula1>
          <xm:sqref>L235:L250 L194:L224 L254:L259 L261:L264 L266:L267 L269:L272 L274:L277 L280:L281</xm:sqref>
        </x14:dataValidation>
        <x14:dataValidation type="list" showInputMessage="1">
          <x14:formula1>
            <xm:f>Parameters!$E$107:$E$115</xm:f>
          </x14:formula1>
          <xm:sqref>L168 L163:L166 L170 L174:L181 L227:L232 L183:L190</xm:sqref>
        </x14:dataValidation>
        <x14:dataValidation type="list" showInputMessage="1" showErrorMessage="1">
          <x14:formula1>
            <xm:f>Parameters!$E$80:$E$84</xm:f>
          </x14:formula1>
          <xm:sqref>K232</xm:sqref>
        </x14:dataValidation>
        <x14:dataValidation type="list" allowBlank="1" showInputMessage="1" showErrorMessage="1">
          <x14:formula1>
            <xm:f>Parameters!$E$80:$E$84</xm:f>
          </x14:formula1>
          <xm:sqref>K182 K227:K230 K173 K190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59999389629810485"/>
  </sheetPr>
  <dimension ref="B1:P155"/>
  <sheetViews>
    <sheetView topLeftCell="A34" zoomScale="85" zoomScaleNormal="85" workbookViewId="0">
      <selection activeCell="H50" sqref="H50"/>
    </sheetView>
  </sheetViews>
  <sheetFormatPr defaultColWidth="11.42578125" defaultRowHeight="12.75"/>
  <cols>
    <col min="1" max="2" width="5.7109375" style="1" customWidth="1"/>
    <col min="3" max="3" width="40.7109375" style="1" customWidth="1"/>
    <col min="4" max="4" width="10.7109375" style="1" customWidth="1"/>
    <col min="5" max="9" width="12.7109375" style="1" customWidth="1"/>
    <col min="10" max="10" width="5.7109375" style="1" customWidth="1"/>
    <col min="11" max="11" width="11.42578125" style="1"/>
    <col min="12" max="12" width="11.42578125" style="1" customWidth="1"/>
    <col min="13" max="16384" width="11.42578125" style="1"/>
  </cols>
  <sheetData>
    <row r="1" spans="2:11" s="3" customFormat="1" ht="26.25">
      <c r="C1" s="112" t="s">
        <v>0</v>
      </c>
      <c r="D1" s="113"/>
      <c r="E1" s="113"/>
      <c r="F1" s="113"/>
      <c r="G1" s="113"/>
      <c r="H1" s="113"/>
      <c r="I1" s="113"/>
      <c r="J1" s="113"/>
    </row>
    <row r="2" spans="2:11" s="4" customFormat="1" ht="20.100000000000001" customHeight="1">
      <c r="B2" s="114" t="s">
        <v>1</v>
      </c>
      <c r="C2" s="59"/>
      <c r="D2" s="115"/>
      <c r="E2" s="115"/>
      <c r="F2" s="115"/>
      <c r="G2" s="115"/>
      <c r="H2" s="115"/>
      <c r="I2" s="115"/>
      <c r="J2" s="116"/>
    </row>
    <row r="3" spans="2:11" ht="20.100000000000001" customHeight="1">
      <c r="B3" s="117"/>
      <c r="C3" s="21"/>
      <c r="D3" s="21"/>
      <c r="E3" s="21"/>
      <c r="F3" s="21"/>
      <c r="G3" s="21"/>
      <c r="H3" s="21"/>
      <c r="I3" s="21"/>
      <c r="J3" s="118"/>
    </row>
    <row r="4" spans="2:11" ht="15" customHeight="1">
      <c r="B4" s="117"/>
      <c r="C4" s="121" t="s">
        <v>2</v>
      </c>
      <c r="D4" s="122" t="s">
        <v>48</v>
      </c>
      <c r="E4" s="122">
        <v>4</v>
      </c>
      <c r="F4" s="259">
        <v>3</v>
      </c>
      <c r="G4" s="123">
        <v>1</v>
      </c>
      <c r="H4" s="122">
        <v>0</v>
      </c>
      <c r="I4" s="258" t="s">
        <v>553</v>
      </c>
      <c r="J4" s="119" t="s">
        <v>553</v>
      </c>
      <c r="K4" s="5"/>
    </row>
    <row r="5" spans="2:11" ht="20.100000000000001" customHeight="1">
      <c r="B5" s="117"/>
      <c r="C5" s="19"/>
      <c r="D5" s="19"/>
      <c r="E5" s="19"/>
      <c r="F5" s="19"/>
      <c r="G5" s="19"/>
      <c r="H5" s="19"/>
      <c r="I5" s="8"/>
      <c r="J5" s="118"/>
    </row>
    <row r="6" spans="2:11" s="4" customFormat="1" ht="20.100000000000001" customHeight="1">
      <c r="B6" s="114" t="s">
        <v>3</v>
      </c>
      <c r="C6" s="59"/>
      <c r="D6" s="115"/>
      <c r="E6" s="115"/>
      <c r="F6" s="115"/>
      <c r="G6" s="115"/>
      <c r="H6" s="115"/>
      <c r="I6" s="115"/>
      <c r="J6" s="116"/>
      <c r="K6" s="1"/>
    </row>
    <row r="7" spans="2:11" ht="20.100000000000001" customHeight="1">
      <c r="B7" s="117"/>
      <c r="C7" s="9"/>
      <c r="D7" s="9"/>
      <c r="E7" s="9"/>
      <c r="F7" s="9"/>
      <c r="G7" s="9"/>
      <c r="H7" s="9"/>
      <c r="I7" s="9"/>
      <c r="J7" s="120"/>
    </row>
    <row r="8" spans="2:11" ht="15" customHeight="1">
      <c r="B8" s="117"/>
      <c r="C8" s="121" t="s">
        <v>4</v>
      </c>
      <c r="D8" s="124" t="s">
        <v>5</v>
      </c>
      <c r="E8" s="121" t="s">
        <v>6</v>
      </c>
      <c r="F8" s="125"/>
      <c r="G8" s="125"/>
      <c r="H8" s="124" t="s">
        <v>7</v>
      </c>
      <c r="I8" s="124" t="s">
        <v>8</v>
      </c>
      <c r="J8" s="120"/>
    </row>
    <row r="9" spans="2:11" ht="15" customHeight="1">
      <c r="B9" s="117"/>
      <c r="C9" s="126" t="s">
        <v>52</v>
      </c>
      <c r="D9" s="122">
        <v>1</v>
      </c>
      <c r="E9" s="127" t="str">
        <f>C9</f>
        <v>Data</v>
      </c>
      <c r="F9" s="128"/>
      <c r="G9" s="128"/>
      <c r="H9" s="131"/>
      <c r="I9" s="132"/>
      <c r="J9" s="120"/>
    </row>
    <row r="10" spans="2:11" ht="15" customHeight="1">
      <c r="B10" s="117"/>
      <c r="C10" s="129"/>
      <c r="D10" s="122">
        <f>D9+1</f>
        <v>2</v>
      </c>
      <c r="E10" s="130"/>
      <c r="F10" s="130"/>
      <c r="G10" s="130"/>
      <c r="H10" s="133"/>
      <c r="I10" s="134"/>
      <c r="J10" s="120"/>
    </row>
    <row r="11" spans="2:11" ht="15" customHeight="1">
      <c r="B11" s="117"/>
      <c r="C11" s="129"/>
      <c r="D11" s="122">
        <f>D10+1</f>
        <v>3</v>
      </c>
      <c r="E11" s="130"/>
      <c r="F11" s="130"/>
      <c r="G11" s="130"/>
      <c r="H11" s="135"/>
      <c r="I11" s="136"/>
      <c r="J11" s="120"/>
    </row>
    <row r="12" spans="2:11" ht="20.100000000000001" customHeight="1">
      <c r="B12" s="117"/>
      <c r="C12" s="9"/>
      <c r="D12" s="9"/>
      <c r="E12" s="9"/>
      <c r="F12" s="9"/>
      <c r="G12" s="9"/>
      <c r="H12" s="9"/>
      <c r="I12" s="9"/>
      <c r="J12" s="120"/>
    </row>
    <row r="13" spans="2:11" s="4" customFormat="1" ht="20.100000000000001" customHeight="1">
      <c r="B13" s="114" t="s">
        <v>9</v>
      </c>
      <c r="C13" s="59"/>
      <c r="D13" s="115"/>
      <c r="E13" s="115"/>
      <c r="F13" s="115"/>
      <c r="G13" s="115"/>
      <c r="H13" s="115"/>
      <c r="I13" s="115"/>
      <c r="J13" s="116"/>
    </row>
    <row r="14" spans="2:11" ht="20.100000000000001" customHeight="1">
      <c r="B14" s="117"/>
      <c r="C14" s="9"/>
      <c r="D14" s="9"/>
      <c r="E14" s="9"/>
      <c r="F14" s="9"/>
      <c r="G14" s="9"/>
      <c r="H14" s="8"/>
      <c r="I14" s="8"/>
      <c r="J14" s="120"/>
    </row>
    <row r="15" spans="2:11" ht="15" customHeight="1">
      <c r="B15" s="117"/>
      <c r="C15" s="137" t="s">
        <v>194</v>
      </c>
      <c r="D15" s="122">
        <v>0</v>
      </c>
      <c r="E15" s="139" t="s">
        <v>51</v>
      </c>
      <c r="F15" s="140"/>
      <c r="G15" s="22"/>
      <c r="H15" s="8"/>
      <c r="I15" s="8"/>
      <c r="J15" s="120"/>
    </row>
    <row r="16" spans="2:11" ht="15" customHeight="1">
      <c r="B16" s="117"/>
      <c r="C16" s="34"/>
      <c r="D16" s="122">
        <v>1</v>
      </c>
      <c r="E16" s="338">
        <v>43008</v>
      </c>
      <c r="F16" s="339"/>
      <c r="G16" s="22"/>
      <c r="H16" s="8"/>
      <c r="I16" s="8" t="s">
        <v>721</v>
      </c>
      <c r="J16" s="120"/>
    </row>
    <row r="17" spans="2:11" ht="15" customHeight="1">
      <c r="B17" s="117"/>
      <c r="C17" s="34"/>
      <c r="D17" s="122">
        <v>2</v>
      </c>
      <c r="E17" s="338">
        <v>43039</v>
      </c>
      <c r="F17" s="339"/>
      <c r="G17" s="22"/>
      <c r="H17" s="8"/>
      <c r="I17" s="8"/>
      <c r="J17" s="120"/>
    </row>
    <row r="18" spans="2:11" ht="15" customHeight="1">
      <c r="B18" s="117"/>
      <c r="C18" s="34"/>
      <c r="D18" s="122">
        <v>3</v>
      </c>
      <c r="E18" s="338">
        <v>43069</v>
      </c>
      <c r="F18" s="339"/>
      <c r="G18" s="22"/>
      <c r="H18" s="8"/>
      <c r="I18" s="8"/>
      <c r="J18" s="120"/>
    </row>
    <row r="19" spans="2:11" ht="15" customHeight="1">
      <c r="B19" s="117"/>
      <c r="C19" s="34"/>
      <c r="D19" s="122">
        <v>4</v>
      </c>
      <c r="E19" s="338">
        <v>43100</v>
      </c>
      <c r="F19" s="339"/>
      <c r="G19" s="22"/>
      <c r="H19" s="8"/>
      <c r="I19" s="8"/>
      <c r="J19" s="120"/>
    </row>
    <row r="20" spans="2:11" ht="15" customHeight="1">
      <c r="B20" s="117"/>
      <c r="C20" s="34"/>
      <c r="D20" s="122">
        <v>5</v>
      </c>
      <c r="E20" s="338">
        <v>43131</v>
      </c>
      <c r="F20" s="339"/>
      <c r="G20" s="22"/>
      <c r="H20" s="8"/>
      <c r="I20" s="8"/>
      <c r="J20" s="120"/>
    </row>
    <row r="21" spans="2:11" ht="15" customHeight="1">
      <c r="B21" s="117"/>
      <c r="C21" s="34"/>
      <c r="D21" s="122">
        <v>6</v>
      </c>
      <c r="E21" s="338">
        <v>43159</v>
      </c>
      <c r="F21" s="339"/>
      <c r="G21" s="22"/>
      <c r="H21" s="8"/>
      <c r="I21" s="8"/>
      <c r="J21" s="120"/>
    </row>
    <row r="22" spans="2:11" ht="15" customHeight="1">
      <c r="B22" s="117"/>
      <c r="C22" s="34"/>
      <c r="D22" s="122">
        <v>7</v>
      </c>
      <c r="E22" s="338">
        <v>43190</v>
      </c>
      <c r="F22" s="339"/>
      <c r="G22" s="22"/>
      <c r="H22" s="8"/>
      <c r="I22" s="8"/>
      <c r="J22" s="120"/>
      <c r="K22" s="2"/>
    </row>
    <row r="23" spans="2:11" ht="15" customHeight="1">
      <c r="B23" s="117"/>
      <c r="C23" s="34"/>
      <c r="D23" s="23"/>
      <c r="E23" s="22"/>
      <c r="F23" s="22"/>
      <c r="G23" s="22"/>
      <c r="H23" s="8"/>
      <c r="I23" s="8"/>
      <c r="J23" s="120"/>
      <c r="K23" s="2"/>
    </row>
    <row r="24" spans="2:11" ht="15" customHeight="1">
      <c r="B24" s="117"/>
      <c r="C24" s="137" t="s">
        <v>45</v>
      </c>
      <c r="D24" s="122">
        <v>0</v>
      </c>
      <c r="E24" s="126" t="s">
        <v>51</v>
      </c>
      <c r="F24" s="22"/>
      <c r="G24" s="22"/>
      <c r="H24" s="8"/>
      <c r="I24" s="8"/>
      <c r="J24" s="120"/>
      <c r="K24" s="2"/>
    </row>
    <row r="25" spans="2:11" ht="15" customHeight="1">
      <c r="B25" s="117"/>
      <c r="C25" s="311"/>
      <c r="D25" s="122">
        <v>1</v>
      </c>
      <c r="E25" s="126" t="s">
        <v>662</v>
      </c>
      <c r="F25" s="22"/>
      <c r="G25" s="22"/>
      <c r="H25" s="8"/>
      <c r="I25" s="312" t="s">
        <v>663</v>
      </c>
      <c r="J25" s="120"/>
      <c r="K25" s="2"/>
    </row>
    <row r="26" spans="2:11" ht="15" customHeight="1">
      <c r="B26" s="117"/>
      <c r="C26" s="9"/>
      <c r="D26" s="122">
        <v>2</v>
      </c>
      <c r="E26" s="138" t="s">
        <v>22</v>
      </c>
      <c r="F26" s="22"/>
      <c r="G26" s="22"/>
      <c r="H26" s="8"/>
      <c r="I26" s="8"/>
      <c r="J26" s="120"/>
      <c r="K26" s="2"/>
    </row>
    <row r="27" spans="2:11" ht="15" customHeight="1">
      <c r="B27" s="117"/>
      <c r="C27" s="9"/>
      <c r="D27" s="122">
        <v>3</v>
      </c>
      <c r="E27" s="138" t="s">
        <v>23</v>
      </c>
      <c r="F27" s="22"/>
      <c r="G27" s="22"/>
      <c r="H27" s="8"/>
      <c r="I27" s="8"/>
      <c r="J27" s="120"/>
      <c r="K27" s="2"/>
    </row>
    <row r="28" spans="2:11" ht="15" customHeight="1">
      <c r="B28" s="117"/>
      <c r="C28" s="9"/>
      <c r="D28" s="122">
        <v>4</v>
      </c>
      <c r="E28" s="138" t="s">
        <v>24</v>
      </c>
      <c r="F28" s="22"/>
      <c r="G28" s="22"/>
      <c r="H28" s="8"/>
      <c r="I28" s="8"/>
      <c r="J28" s="120"/>
      <c r="K28" s="2"/>
    </row>
    <row r="29" spans="2:11" ht="15" customHeight="1">
      <c r="B29" s="117"/>
      <c r="C29" s="9"/>
      <c r="D29" s="122">
        <v>5</v>
      </c>
      <c r="E29" s="138" t="s">
        <v>25</v>
      </c>
      <c r="F29" s="22"/>
      <c r="G29" s="22"/>
      <c r="H29" s="8"/>
      <c r="I29" s="8"/>
      <c r="J29" s="120"/>
      <c r="K29" s="2"/>
    </row>
    <row r="30" spans="2:11" ht="15" customHeight="1">
      <c r="B30" s="117"/>
      <c r="C30" s="8"/>
      <c r="D30" s="122">
        <v>6</v>
      </c>
      <c r="E30" s="126" t="s">
        <v>26</v>
      </c>
      <c r="F30" s="8"/>
      <c r="G30" s="8"/>
      <c r="H30" s="8"/>
      <c r="I30" s="8"/>
      <c r="J30" s="120"/>
      <c r="K30" s="2"/>
    </row>
    <row r="31" spans="2:11" ht="15" customHeight="1">
      <c r="B31" s="117"/>
      <c r="C31" s="9"/>
      <c r="D31" s="122">
        <v>7</v>
      </c>
      <c r="E31" s="138" t="s">
        <v>27</v>
      </c>
      <c r="F31" s="9"/>
      <c r="G31" s="9"/>
      <c r="H31" s="9"/>
      <c r="I31" s="9"/>
      <c r="J31" s="120"/>
      <c r="K31" s="2"/>
    </row>
    <row r="32" spans="2:11" ht="15" customHeight="1">
      <c r="B32" s="117"/>
      <c r="C32" s="9"/>
      <c r="D32" s="122">
        <v>8</v>
      </c>
      <c r="E32" s="138" t="s">
        <v>28</v>
      </c>
      <c r="F32" s="9"/>
      <c r="G32" s="9"/>
      <c r="H32" s="9"/>
      <c r="I32" s="9"/>
      <c r="J32" s="120"/>
      <c r="K32" s="2"/>
    </row>
    <row r="33" spans="2:11" ht="15" customHeight="1">
      <c r="B33" s="117"/>
      <c r="C33" s="9"/>
      <c r="D33" s="122">
        <v>9</v>
      </c>
      <c r="E33" s="138" t="s">
        <v>29</v>
      </c>
      <c r="F33" s="9"/>
      <c r="G33" s="9"/>
      <c r="H33" s="9"/>
      <c r="I33" s="9"/>
      <c r="J33" s="120"/>
      <c r="K33" s="2"/>
    </row>
    <row r="34" spans="2:11" ht="15" customHeight="1">
      <c r="B34" s="117"/>
      <c r="C34" s="9"/>
      <c r="D34" s="122">
        <v>10</v>
      </c>
      <c r="E34" s="138" t="s">
        <v>30</v>
      </c>
      <c r="F34" s="9"/>
      <c r="G34" s="9"/>
      <c r="H34" s="9"/>
      <c r="I34" s="9"/>
      <c r="J34" s="120"/>
      <c r="K34" s="2"/>
    </row>
    <row r="35" spans="2:11" ht="15" customHeight="1">
      <c r="B35" s="117"/>
      <c r="C35" s="9"/>
      <c r="D35" s="122">
        <v>11</v>
      </c>
      <c r="E35" s="138" t="s">
        <v>31</v>
      </c>
      <c r="F35" s="9"/>
      <c r="G35" s="9"/>
      <c r="H35" s="9"/>
      <c r="I35" s="9"/>
      <c r="J35" s="120"/>
      <c r="K35" s="2"/>
    </row>
    <row r="36" spans="2:11" ht="15" customHeight="1">
      <c r="B36" s="117"/>
      <c r="C36" s="9"/>
      <c r="D36" s="122">
        <v>12</v>
      </c>
      <c r="E36" s="138" t="s">
        <v>32</v>
      </c>
      <c r="F36" s="9"/>
      <c r="G36" s="9"/>
      <c r="H36" s="9"/>
      <c r="I36" s="9"/>
      <c r="J36" s="120"/>
      <c r="K36" s="2"/>
    </row>
    <row r="37" spans="2:11" ht="15" customHeight="1">
      <c r="B37" s="117"/>
      <c r="C37" s="9"/>
      <c r="D37" s="122">
        <v>13</v>
      </c>
      <c r="E37" s="138" t="s">
        <v>55</v>
      </c>
      <c r="F37" s="9"/>
      <c r="G37" s="9"/>
      <c r="H37" s="9"/>
      <c r="I37" s="9"/>
      <c r="J37" s="120"/>
      <c r="K37" s="2"/>
    </row>
    <row r="38" spans="2:11" ht="15" customHeight="1">
      <c r="B38" s="117"/>
      <c r="C38" s="9"/>
      <c r="D38" s="122">
        <v>14</v>
      </c>
      <c r="E38" s="138" t="s">
        <v>33</v>
      </c>
      <c r="F38" s="9"/>
      <c r="G38" s="9"/>
      <c r="H38" s="9"/>
      <c r="I38" s="9"/>
      <c r="J38" s="120"/>
      <c r="K38" s="2"/>
    </row>
    <row r="39" spans="2:11" ht="15" customHeight="1">
      <c r="B39" s="117"/>
      <c r="C39" s="9"/>
      <c r="D39" s="122">
        <v>15</v>
      </c>
      <c r="E39" s="138" t="s">
        <v>34</v>
      </c>
      <c r="F39" s="9"/>
      <c r="G39" s="9"/>
      <c r="H39" s="9"/>
      <c r="I39" s="9"/>
      <c r="J39" s="120"/>
      <c r="K39" s="2"/>
    </row>
    <row r="40" spans="2:11" ht="15" customHeight="1">
      <c r="B40" s="117"/>
      <c r="C40" s="9"/>
      <c r="D40" s="122">
        <v>16</v>
      </c>
      <c r="E40" s="138" t="s">
        <v>35</v>
      </c>
      <c r="F40" s="9"/>
      <c r="G40" s="9"/>
      <c r="H40" s="9"/>
      <c r="I40" s="9"/>
      <c r="J40" s="120"/>
      <c r="K40" s="2"/>
    </row>
    <row r="41" spans="2:11" ht="15" customHeight="1">
      <c r="B41" s="117"/>
      <c r="C41" s="9"/>
      <c r="D41" s="122">
        <v>17</v>
      </c>
      <c r="E41" s="138" t="s">
        <v>36</v>
      </c>
      <c r="F41" s="9"/>
      <c r="G41" s="9"/>
      <c r="H41" s="9"/>
      <c r="I41" s="9"/>
      <c r="J41" s="120"/>
      <c r="K41" s="2"/>
    </row>
    <row r="42" spans="2:11" ht="15" customHeight="1">
      <c r="B42" s="117"/>
      <c r="C42" s="9"/>
      <c r="D42" s="122">
        <v>18</v>
      </c>
      <c r="E42" s="138" t="s">
        <v>37</v>
      </c>
      <c r="F42" s="9"/>
      <c r="G42" s="9"/>
      <c r="H42" s="9"/>
      <c r="I42" s="9"/>
      <c r="J42" s="120"/>
      <c r="K42" s="2"/>
    </row>
    <row r="43" spans="2:11" ht="15" customHeight="1">
      <c r="B43" s="117"/>
      <c r="C43" s="9"/>
      <c r="D43" s="122">
        <v>19</v>
      </c>
      <c r="E43" s="126" t="s">
        <v>54</v>
      </c>
      <c r="F43" s="9"/>
      <c r="G43" s="9"/>
      <c r="H43" s="9"/>
      <c r="I43" s="9"/>
      <c r="J43" s="120"/>
      <c r="K43" s="2"/>
    </row>
    <row r="44" spans="2:11" ht="15" customHeight="1">
      <c r="B44" s="117"/>
      <c r="C44" s="9"/>
      <c r="D44" s="122">
        <v>20</v>
      </c>
      <c r="E44" s="126" t="s">
        <v>38</v>
      </c>
      <c r="F44" s="9"/>
      <c r="G44" s="9"/>
      <c r="H44" s="9"/>
      <c r="I44" s="9"/>
      <c r="J44" s="120"/>
      <c r="K44" s="2"/>
    </row>
    <row r="45" spans="2:11" ht="15" customHeight="1">
      <c r="B45" s="117"/>
      <c r="C45" s="9"/>
      <c r="D45" s="122">
        <v>21</v>
      </c>
      <c r="E45" s="126" t="s">
        <v>53</v>
      </c>
      <c r="F45" s="9"/>
      <c r="G45" s="9"/>
      <c r="H45" s="9"/>
      <c r="I45" s="9"/>
      <c r="J45" s="120"/>
      <c r="K45" s="2"/>
    </row>
    <row r="46" spans="2:11" ht="15" customHeight="1">
      <c r="B46" s="117"/>
      <c r="C46" s="9"/>
      <c r="D46" s="122">
        <v>22</v>
      </c>
      <c r="E46" s="138" t="s">
        <v>39</v>
      </c>
      <c r="F46" s="9"/>
      <c r="G46" s="9"/>
      <c r="H46" s="9"/>
      <c r="I46" s="9"/>
      <c r="J46" s="120"/>
      <c r="K46" s="2"/>
    </row>
    <row r="47" spans="2:11" ht="15" customHeight="1">
      <c r="B47" s="117"/>
      <c r="C47" s="9"/>
      <c r="D47" s="9"/>
      <c r="E47" s="9"/>
      <c r="F47" s="9"/>
      <c r="G47" s="9"/>
      <c r="H47" s="9"/>
      <c r="I47" s="9"/>
      <c r="J47" s="120"/>
      <c r="K47" s="2"/>
    </row>
    <row r="48" spans="2:11" ht="15" customHeight="1">
      <c r="B48" s="117"/>
      <c r="C48" s="137" t="s">
        <v>195</v>
      </c>
      <c r="D48" s="129"/>
      <c r="E48" s="340" t="s">
        <v>196</v>
      </c>
      <c r="F48" s="340"/>
      <c r="G48" s="340"/>
      <c r="H48" s="313"/>
      <c r="I48" s="2"/>
      <c r="J48" s="120"/>
      <c r="K48" s="2"/>
    </row>
    <row r="49" spans="2:11" ht="15" customHeight="1">
      <c r="B49" s="117"/>
      <c r="C49" s="34"/>
      <c r="D49" s="122">
        <v>0</v>
      </c>
      <c r="E49" s="126" t="s">
        <v>51</v>
      </c>
      <c r="F49" s="142" t="s">
        <v>719</v>
      </c>
      <c r="G49" s="143"/>
      <c r="H49" s="258" t="s">
        <v>723</v>
      </c>
      <c r="I49" s="9"/>
      <c r="J49" s="120"/>
      <c r="K49" s="2"/>
    </row>
    <row r="50" spans="2:11" ht="15" customHeight="1">
      <c r="B50" s="117"/>
      <c r="C50" s="34"/>
      <c r="D50" s="122">
        <v>1</v>
      </c>
      <c r="E50" s="141" t="s">
        <v>16</v>
      </c>
      <c r="F50" s="329">
        <v>0.65163560499999995</v>
      </c>
      <c r="G50" s="246"/>
      <c r="H50" s="266" t="s">
        <v>722</v>
      </c>
      <c r="I50" s="9"/>
      <c r="J50" s="120"/>
      <c r="K50" s="2"/>
    </row>
    <row r="51" spans="2:11" ht="15" customHeight="1">
      <c r="B51" s="117"/>
      <c r="C51" s="9"/>
      <c r="D51" s="122">
        <v>2</v>
      </c>
      <c r="E51" s="138" t="s">
        <v>21</v>
      </c>
      <c r="F51" s="330">
        <v>0.25170530299999999</v>
      </c>
      <c r="G51" s="247"/>
      <c r="H51" s="9"/>
      <c r="I51" s="9"/>
      <c r="J51" s="120"/>
      <c r="K51" s="2"/>
    </row>
    <row r="52" spans="2:11" ht="15" customHeight="1">
      <c r="B52" s="117"/>
      <c r="C52" s="9"/>
      <c r="D52" s="122">
        <v>3</v>
      </c>
      <c r="E52" s="138" t="s">
        <v>17</v>
      </c>
      <c r="F52" s="330">
        <v>0.66493782800000001</v>
      </c>
      <c r="G52" s="247"/>
      <c r="H52" s="9"/>
      <c r="I52" s="9"/>
      <c r="J52" s="120"/>
      <c r="K52" s="2"/>
    </row>
    <row r="53" spans="2:11" ht="15" customHeight="1">
      <c r="B53" s="117"/>
      <c r="C53" s="9"/>
      <c r="D53" s="122">
        <v>4</v>
      </c>
      <c r="E53" s="138" t="s">
        <v>19</v>
      </c>
      <c r="F53" s="330">
        <v>0.85455477700000004</v>
      </c>
      <c r="G53" s="247"/>
      <c r="H53" s="9"/>
      <c r="I53" s="9"/>
      <c r="J53" s="120"/>
      <c r="K53" s="2"/>
    </row>
    <row r="54" spans="2:11" ht="15" customHeight="1">
      <c r="B54" s="117"/>
      <c r="C54" s="8"/>
      <c r="D54" s="122">
        <v>5</v>
      </c>
      <c r="E54" s="126" t="s">
        <v>14</v>
      </c>
      <c r="F54" s="330">
        <v>0.12813284799999999</v>
      </c>
      <c r="G54" s="248"/>
      <c r="H54" s="9"/>
      <c r="I54" s="9"/>
      <c r="J54" s="120"/>
      <c r="K54" s="2"/>
    </row>
    <row r="55" spans="2:11" ht="15" customHeight="1">
      <c r="B55" s="117"/>
      <c r="C55" s="8"/>
      <c r="D55" s="122">
        <v>6</v>
      </c>
      <c r="E55" s="126" t="s">
        <v>42</v>
      </c>
      <c r="F55" s="330">
        <v>0.13432013900000001</v>
      </c>
      <c r="G55" s="248"/>
      <c r="H55" s="9"/>
      <c r="I55" s="9"/>
      <c r="J55" s="120"/>
      <c r="K55" s="2"/>
    </row>
    <row r="56" spans="2:11" ht="15" customHeight="1">
      <c r="B56" s="117"/>
      <c r="C56" s="9"/>
      <c r="D56" s="122">
        <v>7</v>
      </c>
      <c r="E56" s="138" t="s">
        <v>11</v>
      </c>
      <c r="F56" s="330">
        <v>1</v>
      </c>
      <c r="G56" s="249"/>
      <c r="H56" s="9"/>
      <c r="I56" s="9"/>
      <c r="J56" s="120"/>
      <c r="K56" s="2"/>
    </row>
    <row r="57" spans="2:11" ht="15" customHeight="1">
      <c r="B57" s="117"/>
      <c r="C57" s="9"/>
      <c r="D57" s="122">
        <v>8</v>
      </c>
      <c r="E57" s="138" t="s">
        <v>12</v>
      </c>
      <c r="F57" s="330">
        <v>1.127103457</v>
      </c>
      <c r="G57" s="249"/>
      <c r="H57" s="9"/>
      <c r="I57" s="9"/>
      <c r="J57" s="120"/>
      <c r="K57" s="2"/>
    </row>
    <row r="58" spans="2:11" ht="15" customHeight="1">
      <c r="B58" s="117"/>
      <c r="C58" s="9"/>
      <c r="D58" s="122">
        <v>9</v>
      </c>
      <c r="E58" s="138" t="s">
        <v>15</v>
      </c>
      <c r="F58" s="330">
        <v>0.10670081100000001</v>
      </c>
      <c r="G58" s="249"/>
      <c r="H58" s="9"/>
      <c r="I58" s="9"/>
      <c r="J58" s="120"/>
      <c r="K58" s="2"/>
    </row>
    <row r="59" spans="2:11" ht="15" customHeight="1">
      <c r="B59" s="117"/>
      <c r="C59" s="9"/>
      <c r="D59" s="122">
        <v>10</v>
      </c>
      <c r="E59" s="138" t="s">
        <v>20</v>
      </c>
      <c r="F59" s="330">
        <v>1.3053893E-2</v>
      </c>
      <c r="G59" s="249"/>
      <c r="H59" s="9"/>
      <c r="I59" s="9"/>
      <c r="J59" s="120"/>
      <c r="K59" s="2"/>
    </row>
    <row r="60" spans="2:11" ht="15" customHeight="1">
      <c r="B60" s="117"/>
      <c r="C60" s="9"/>
      <c r="D60" s="122">
        <v>11</v>
      </c>
      <c r="E60" s="138" t="s">
        <v>13</v>
      </c>
      <c r="F60" s="330">
        <v>7.406859E-3</v>
      </c>
      <c r="G60" s="249"/>
      <c r="H60" s="9"/>
      <c r="I60" s="9"/>
      <c r="J60" s="120"/>
      <c r="K60" s="2"/>
    </row>
    <row r="61" spans="2:11" ht="15" customHeight="1">
      <c r="B61" s="117"/>
      <c r="C61" s="9"/>
      <c r="D61" s="122">
        <v>12</v>
      </c>
      <c r="E61" s="138" t="s">
        <v>40</v>
      </c>
      <c r="F61" s="330">
        <v>7.81488E-4</v>
      </c>
      <c r="G61" s="249"/>
      <c r="H61" s="9"/>
      <c r="I61" s="9"/>
      <c r="J61" s="120"/>
      <c r="K61" s="2"/>
    </row>
    <row r="62" spans="2:11" ht="15" customHeight="1">
      <c r="B62" s="117"/>
      <c r="C62" s="9"/>
      <c r="D62" s="122">
        <v>13</v>
      </c>
      <c r="E62" s="141" t="s">
        <v>187</v>
      </c>
      <c r="F62" s="330">
        <v>4.2263282999999999E-2</v>
      </c>
      <c r="G62" s="249"/>
      <c r="H62" s="9"/>
      <c r="I62" s="9"/>
      <c r="J62" s="120"/>
      <c r="K62" s="2"/>
    </row>
    <row r="63" spans="2:11" ht="15" customHeight="1">
      <c r="B63" s="117"/>
      <c r="C63" s="9"/>
      <c r="D63" s="122">
        <v>14</v>
      </c>
      <c r="E63" s="138" t="s">
        <v>41</v>
      </c>
      <c r="F63" s="330">
        <v>0.10162291800000001</v>
      </c>
      <c r="G63" s="249"/>
      <c r="H63" s="9"/>
      <c r="I63" s="9"/>
      <c r="J63" s="120"/>
      <c r="K63" s="2"/>
    </row>
    <row r="64" spans="2:11" ht="15" customHeight="1">
      <c r="B64" s="117"/>
      <c r="C64" s="9"/>
      <c r="D64" s="122">
        <v>15</v>
      </c>
      <c r="E64" s="141" t="s">
        <v>188</v>
      </c>
      <c r="F64" s="330">
        <v>0.59347181000000004</v>
      </c>
      <c r="G64" s="249"/>
      <c r="H64" s="9"/>
      <c r="I64" s="9"/>
      <c r="J64" s="120"/>
      <c r="K64" s="2"/>
    </row>
    <row r="65" spans="2:11" ht="15" customHeight="1">
      <c r="B65" s="117"/>
      <c r="C65" s="9"/>
      <c r="D65" s="122">
        <v>16</v>
      </c>
      <c r="E65" s="138" t="s">
        <v>57</v>
      </c>
      <c r="F65" s="330">
        <v>1.4410882999999999E-2</v>
      </c>
      <c r="G65" s="249"/>
      <c r="H65" s="9"/>
      <c r="I65" s="9"/>
      <c r="J65" s="120"/>
      <c r="K65" s="2"/>
    </row>
    <row r="66" spans="2:11" ht="15" customHeight="1">
      <c r="B66" s="117"/>
      <c r="C66" s="9"/>
      <c r="D66" s="122">
        <v>17</v>
      </c>
      <c r="E66" s="138" t="s">
        <v>43</v>
      </c>
      <c r="F66" s="330">
        <v>0.101586786</v>
      </c>
      <c r="G66" s="249"/>
      <c r="H66" s="9"/>
      <c r="I66" s="9"/>
      <c r="J66" s="120"/>
      <c r="K66" s="2"/>
    </row>
    <row r="67" spans="2:11" ht="15" customHeight="1">
      <c r="B67" s="117"/>
      <c r="C67" s="9"/>
      <c r="D67" s="122">
        <v>18</v>
      </c>
      <c r="E67" s="138" t="s">
        <v>18</v>
      </c>
      <c r="F67" s="330">
        <v>0.624063904</v>
      </c>
      <c r="G67" s="249"/>
      <c r="H67" s="9"/>
      <c r="I67" s="9"/>
      <c r="J67" s="120"/>
      <c r="K67" s="2"/>
    </row>
    <row r="68" spans="2:11" ht="15" customHeight="1">
      <c r="B68" s="117"/>
      <c r="C68" s="9"/>
      <c r="D68" s="122">
        <v>19</v>
      </c>
      <c r="E68" s="138" t="s">
        <v>10</v>
      </c>
      <c r="F68" s="331">
        <v>0.83381972800000004</v>
      </c>
      <c r="G68" s="250"/>
      <c r="H68" s="9"/>
      <c r="I68" s="9"/>
      <c r="J68" s="120"/>
      <c r="K68" s="2"/>
    </row>
    <row r="69" spans="2:11" ht="15" customHeight="1">
      <c r="B69" s="117"/>
      <c r="C69" s="9"/>
      <c r="D69" s="23"/>
      <c r="E69" s="22"/>
      <c r="F69" s="9"/>
      <c r="G69" s="9"/>
      <c r="H69" s="9"/>
      <c r="I69" s="9"/>
      <c r="J69" s="120"/>
      <c r="K69" s="2"/>
    </row>
    <row r="70" spans="2:11" ht="15" customHeight="1">
      <c r="B70" s="117"/>
      <c r="C70" s="137" t="s">
        <v>46</v>
      </c>
      <c r="D70" s="122">
        <v>0</v>
      </c>
      <c r="E70" s="144" t="s">
        <v>51</v>
      </c>
      <c r="F70" s="145"/>
      <c r="G70" s="140"/>
      <c r="H70" s="9"/>
      <c r="I70" s="9"/>
      <c r="J70" s="120"/>
      <c r="K70" s="2"/>
    </row>
    <row r="71" spans="2:11" ht="15" customHeight="1">
      <c r="B71" s="117"/>
      <c r="C71" s="34"/>
      <c r="D71" s="122">
        <v>1</v>
      </c>
      <c r="E71" s="146">
        <v>1</v>
      </c>
      <c r="F71" s="147" t="s">
        <v>131</v>
      </c>
      <c r="G71" s="148" t="s">
        <v>136</v>
      </c>
      <c r="H71" s="9"/>
      <c r="I71" s="9"/>
      <c r="J71" s="120"/>
    </row>
    <row r="72" spans="2:11" ht="15" customHeight="1">
      <c r="B72" s="117"/>
      <c r="C72" s="9"/>
      <c r="D72" s="122">
        <v>2</v>
      </c>
      <c r="E72" s="146">
        <v>1000</v>
      </c>
      <c r="F72" s="147" t="s">
        <v>132</v>
      </c>
      <c r="G72" s="148" t="s">
        <v>134</v>
      </c>
      <c r="H72" s="9"/>
      <c r="I72" s="9"/>
      <c r="J72" s="120"/>
    </row>
    <row r="73" spans="2:11" ht="15" customHeight="1">
      <c r="B73" s="117"/>
      <c r="C73" s="9"/>
      <c r="D73" s="122">
        <v>3</v>
      </c>
      <c r="E73" s="146">
        <v>1000000</v>
      </c>
      <c r="F73" s="147" t="s">
        <v>133</v>
      </c>
      <c r="G73" s="148" t="s">
        <v>135</v>
      </c>
      <c r="H73" s="9"/>
      <c r="I73" s="9"/>
      <c r="J73" s="120"/>
    </row>
    <row r="74" spans="2:11" ht="15" customHeight="1">
      <c r="B74" s="117"/>
      <c r="C74" s="9"/>
      <c r="D74" s="23"/>
      <c r="E74" s="22"/>
      <c r="F74" s="9"/>
      <c r="G74" s="9"/>
      <c r="H74" s="9"/>
      <c r="I74" s="9"/>
      <c r="J74" s="120"/>
    </row>
    <row r="75" spans="2:11" ht="15" customHeight="1">
      <c r="B75" s="117"/>
      <c r="C75" s="137" t="s">
        <v>47</v>
      </c>
      <c r="D75" s="122">
        <v>0</v>
      </c>
      <c r="E75" s="144" t="s">
        <v>51</v>
      </c>
      <c r="F75" s="149"/>
      <c r="G75" s="140"/>
      <c r="H75" s="9"/>
      <c r="I75" s="9"/>
      <c r="J75" s="120"/>
    </row>
    <row r="76" spans="2:11" ht="15" customHeight="1">
      <c r="B76" s="117"/>
      <c r="C76" s="34"/>
      <c r="D76" s="122">
        <v>1</v>
      </c>
      <c r="E76" s="150" t="s">
        <v>44</v>
      </c>
      <c r="F76" s="149"/>
      <c r="G76" s="140"/>
      <c r="H76" s="9"/>
      <c r="I76" s="9"/>
      <c r="J76" s="120"/>
    </row>
    <row r="77" spans="2:11" ht="15" customHeight="1">
      <c r="B77" s="117"/>
      <c r="C77" s="9"/>
      <c r="D77" s="122">
        <v>2</v>
      </c>
      <c r="E77" s="150" t="s">
        <v>56</v>
      </c>
      <c r="F77" s="149"/>
      <c r="G77" s="140"/>
      <c r="H77" s="9"/>
      <c r="I77" s="9"/>
      <c r="J77" s="120"/>
    </row>
    <row r="78" spans="2:11" ht="15" customHeight="1">
      <c r="B78" s="117"/>
      <c r="C78" s="9"/>
      <c r="D78" s="122">
        <v>3</v>
      </c>
      <c r="E78" s="150" t="s">
        <v>49</v>
      </c>
      <c r="F78" s="149"/>
      <c r="G78" s="140"/>
      <c r="H78" s="9"/>
      <c r="I78" s="9"/>
      <c r="J78" s="120"/>
    </row>
    <row r="79" spans="2:11" ht="15" customHeight="1">
      <c r="B79" s="117"/>
      <c r="C79" s="9"/>
      <c r="D79" s="23"/>
      <c r="E79" s="22"/>
      <c r="F79" s="9"/>
      <c r="G79" s="9"/>
      <c r="H79" s="9"/>
      <c r="I79" s="9"/>
      <c r="J79" s="120"/>
    </row>
    <row r="80" spans="2:11" ht="15" customHeight="1">
      <c r="B80" s="117"/>
      <c r="C80" s="137" t="s">
        <v>179</v>
      </c>
      <c r="D80" s="122">
        <v>0</v>
      </c>
      <c r="E80" s="151"/>
      <c r="F80" s="140"/>
      <c r="G80" s="22"/>
      <c r="H80" s="9"/>
      <c r="I80" s="9"/>
      <c r="J80" s="120"/>
    </row>
    <row r="81" spans="2:12" ht="15" customHeight="1">
      <c r="B81" s="117"/>
      <c r="C81" s="9"/>
      <c r="D81" s="122">
        <v>1</v>
      </c>
      <c r="E81" s="151" t="s">
        <v>177</v>
      </c>
      <c r="F81" s="140"/>
      <c r="G81" s="22"/>
      <c r="H81" s="9"/>
      <c r="I81" s="9"/>
      <c r="J81" s="120"/>
    </row>
    <row r="82" spans="2:12" ht="15" customHeight="1">
      <c r="B82" s="117"/>
      <c r="C82" s="9"/>
      <c r="D82" s="122">
        <v>2</v>
      </c>
      <c r="E82" s="151" t="s">
        <v>178</v>
      </c>
      <c r="F82" s="140"/>
      <c r="G82" s="22"/>
      <c r="H82" s="9"/>
      <c r="I82" s="9"/>
      <c r="J82" s="120"/>
    </row>
    <row r="83" spans="2:12" ht="15" customHeight="1">
      <c r="B83" s="117"/>
      <c r="C83" s="9"/>
      <c r="D83" s="253">
        <v>3</v>
      </c>
      <c r="E83" s="254" t="s">
        <v>621</v>
      </c>
      <c r="F83" s="255"/>
      <c r="G83" s="22"/>
      <c r="H83" s="266" t="s">
        <v>594</v>
      </c>
      <c r="I83" s="9"/>
      <c r="J83" s="120"/>
      <c r="L83" s="285" t="s">
        <v>622</v>
      </c>
    </row>
    <row r="84" spans="2:12" ht="15" customHeight="1">
      <c r="B84" s="117"/>
      <c r="C84" s="9"/>
      <c r="D84" s="122">
        <v>4</v>
      </c>
      <c r="E84" s="151" t="s">
        <v>562</v>
      </c>
      <c r="F84" s="140"/>
      <c r="G84" s="9"/>
      <c r="H84" s="266" t="s">
        <v>665</v>
      </c>
      <c r="I84" s="9"/>
      <c r="J84" s="120"/>
    </row>
    <row r="85" spans="2:12" ht="15" customHeight="1">
      <c r="B85" s="117"/>
      <c r="C85" s="137" t="s">
        <v>367</v>
      </c>
      <c r="D85" s="23"/>
      <c r="E85" s="22"/>
      <c r="F85" s="9"/>
      <c r="G85" s="22"/>
      <c r="H85" s="9"/>
      <c r="I85" s="9"/>
      <c r="J85" s="120"/>
    </row>
    <row r="86" spans="2:12" ht="15" customHeight="1">
      <c r="B86" s="117"/>
      <c r="C86" s="9"/>
      <c r="D86" s="122">
        <v>1</v>
      </c>
      <c r="E86" s="151" t="s">
        <v>363</v>
      </c>
      <c r="F86" s="140"/>
      <c r="G86" s="22"/>
      <c r="H86" s="9"/>
      <c r="I86" s="9"/>
      <c r="J86" s="120"/>
    </row>
    <row r="87" spans="2:12" ht="15" customHeight="1">
      <c r="B87" s="117"/>
      <c r="C87" s="9"/>
      <c r="D87" s="122">
        <v>2</v>
      </c>
      <c r="E87" s="151" t="s">
        <v>364</v>
      </c>
      <c r="F87" s="140"/>
      <c r="G87" s="22"/>
      <c r="H87" s="9"/>
      <c r="I87" s="9"/>
      <c r="J87" s="120"/>
    </row>
    <row r="88" spans="2:12" ht="15" customHeight="1">
      <c r="B88" s="117"/>
      <c r="C88" s="9"/>
      <c r="D88" s="122">
        <v>3</v>
      </c>
      <c r="E88" s="151" t="s">
        <v>365</v>
      </c>
      <c r="F88" s="140"/>
      <c r="G88" s="22"/>
      <c r="H88" s="9"/>
      <c r="I88" s="9"/>
      <c r="J88" s="120"/>
    </row>
    <row r="89" spans="2:12" ht="15" customHeight="1">
      <c r="B89" s="117"/>
      <c r="C89" s="9"/>
      <c r="D89" s="122">
        <v>4</v>
      </c>
      <c r="E89" s="151" t="s">
        <v>368</v>
      </c>
      <c r="F89" s="140"/>
      <c r="G89" s="22"/>
      <c r="H89" s="9"/>
      <c r="I89" s="9"/>
      <c r="J89" s="120"/>
    </row>
    <row r="90" spans="2:12" ht="15" customHeight="1">
      <c r="B90" s="117"/>
      <c r="C90" s="9"/>
      <c r="D90" s="122">
        <v>5</v>
      </c>
      <c r="E90" s="151" t="s">
        <v>369</v>
      </c>
      <c r="F90" s="140"/>
      <c r="G90" s="22"/>
      <c r="H90" s="9"/>
      <c r="I90" s="9"/>
      <c r="J90" s="120"/>
    </row>
    <row r="91" spans="2:12" ht="15" customHeight="1">
      <c r="B91" s="117"/>
      <c r="C91" s="9"/>
      <c r="D91" s="122">
        <v>6</v>
      </c>
      <c r="E91" s="151" t="s">
        <v>370</v>
      </c>
      <c r="F91" s="140"/>
      <c r="G91" s="22"/>
      <c r="H91" s="9"/>
      <c r="I91" s="9"/>
      <c r="J91" s="120"/>
    </row>
    <row r="92" spans="2:12" ht="15" customHeight="1">
      <c r="B92" s="117"/>
      <c r="C92" s="9"/>
      <c r="D92" s="122">
        <v>7</v>
      </c>
      <c r="E92" s="151" t="s">
        <v>371</v>
      </c>
      <c r="F92" s="140"/>
      <c r="G92" s="22"/>
      <c r="H92" s="9"/>
      <c r="I92" s="9"/>
      <c r="J92" s="120"/>
    </row>
    <row r="93" spans="2:12" ht="15" customHeight="1">
      <c r="B93" s="117"/>
      <c r="C93" s="9"/>
      <c r="D93" s="122">
        <v>8</v>
      </c>
      <c r="E93" s="151" t="s">
        <v>366</v>
      </c>
      <c r="F93" s="140"/>
      <c r="G93" s="22"/>
      <c r="H93" s="9"/>
      <c r="I93" s="9"/>
      <c r="J93" s="120"/>
    </row>
    <row r="94" spans="2:12" ht="15" customHeight="1">
      <c r="B94" s="117"/>
      <c r="C94" s="9"/>
      <c r="D94" s="122">
        <v>9</v>
      </c>
      <c r="E94" s="151" t="s">
        <v>359</v>
      </c>
      <c r="F94" s="140"/>
      <c r="G94" s="22"/>
      <c r="H94" s="9"/>
      <c r="I94" s="9"/>
      <c r="J94" s="120"/>
    </row>
    <row r="95" spans="2:12" ht="15" customHeight="1">
      <c r="B95" s="117"/>
      <c r="C95" s="9"/>
      <c r="D95" s="122">
        <v>10</v>
      </c>
      <c r="E95" s="151" t="s">
        <v>360</v>
      </c>
      <c r="F95" s="140"/>
      <c r="G95" s="22"/>
      <c r="H95" s="9"/>
      <c r="I95" s="9"/>
      <c r="J95" s="120"/>
    </row>
    <row r="96" spans="2:12" ht="15" customHeight="1">
      <c r="B96" s="117"/>
      <c r="C96" s="9"/>
      <c r="D96" s="122">
        <v>11</v>
      </c>
      <c r="E96" s="151" t="s">
        <v>361</v>
      </c>
      <c r="F96" s="140"/>
      <c r="G96" s="22"/>
      <c r="H96" s="9"/>
      <c r="I96" s="9"/>
      <c r="J96" s="120"/>
    </row>
    <row r="97" spans="2:16" ht="20.100000000000001" customHeight="1">
      <c r="B97" s="117"/>
      <c r="C97" s="9"/>
      <c r="D97" s="122">
        <v>12</v>
      </c>
      <c r="E97" s="151" t="s">
        <v>362</v>
      </c>
      <c r="F97" s="140"/>
      <c r="G97" s="9"/>
      <c r="H97" s="9"/>
      <c r="I97" s="9"/>
      <c r="J97" s="120"/>
    </row>
    <row r="98" spans="2:16" ht="30" customHeight="1">
      <c r="B98" s="297"/>
      <c r="C98" s="137" t="s">
        <v>596</v>
      </c>
      <c r="D98" s="296"/>
      <c r="E98" s="296"/>
      <c r="F98" s="296"/>
      <c r="G98" s="287"/>
      <c r="H98" s="287"/>
      <c r="I98" s="287"/>
      <c r="J98" s="298"/>
      <c r="K98" s="286"/>
    </row>
    <row r="99" spans="2:16">
      <c r="B99" s="297"/>
      <c r="C99" s="290"/>
      <c r="D99" s="122">
        <v>1</v>
      </c>
      <c r="E99" s="151"/>
      <c r="F99" s="140"/>
      <c r="G99" s="290"/>
      <c r="H99" s="258" t="s">
        <v>595</v>
      </c>
      <c r="I99" s="290"/>
      <c r="J99" s="299"/>
      <c r="K99" s="290"/>
      <c r="L99" s="2"/>
      <c r="M99" s="2"/>
      <c r="N99" s="2"/>
      <c r="O99" s="2"/>
      <c r="P99" s="2"/>
    </row>
    <row r="100" spans="2:16">
      <c r="B100" s="297"/>
      <c r="C100" s="290"/>
      <c r="D100" s="122">
        <v>2</v>
      </c>
      <c r="E100" s="151" t="s">
        <v>664</v>
      </c>
      <c r="F100" s="140"/>
      <c r="G100" s="290"/>
      <c r="H100" s="289"/>
      <c r="I100" s="290"/>
      <c r="J100" s="299"/>
      <c r="K100" s="290"/>
      <c r="L100" s="2"/>
      <c r="M100" s="2"/>
      <c r="N100" s="2"/>
      <c r="O100" s="2"/>
      <c r="P100" s="2"/>
    </row>
    <row r="101" spans="2:16">
      <c r="B101" s="297"/>
      <c r="C101" s="290"/>
      <c r="D101" s="122">
        <v>3</v>
      </c>
      <c r="E101" s="151" t="s">
        <v>561</v>
      </c>
      <c r="F101" s="140"/>
      <c r="G101" s="290"/>
      <c r="H101" s="290"/>
      <c r="I101" s="290"/>
      <c r="J101" s="299"/>
      <c r="K101" s="290"/>
      <c r="L101" s="2"/>
      <c r="M101" s="2"/>
      <c r="N101" s="2"/>
      <c r="O101" s="2"/>
      <c r="P101" s="2"/>
    </row>
    <row r="102" spans="2:16">
      <c r="B102" s="297"/>
      <c r="C102" s="290"/>
      <c r="D102" s="122">
        <v>4</v>
      </c>
      <c r="E102" s="151" t="s">
        <v>539</v>
      </c>
      <c r="F102" s="140"/>
      <c r="G102" s="290"/>
      <c r="H102" s="290"/>
      <c r="I102" s="290"/>
      <c r="J102" s="299"/>
      <c r="K102" s="290"/>
      <c r="L102" s="2"/>
      <c r="M102" s="2"/>
      <c r="N102" s="2"/>
      <c r="O102" s="2"/>
      <c r="P102" s="2"/>
    </row>
    <row r="103" spans="2:16">
      <c r="B103" s="297"/>
      <c r="C103" s="290"/>
      <c r="D103" s="122">
        <v>5</v>
      </c>
      <c r="E103" s="151" t="s">
        <v>593</v>
      </c>
      <c r="F103" s="140"/>
      <c r="G103" s="290"/>
      <c r="H103" s="290"/>
      <c r="I103" s="290"/>
      <c r="J103" s="299"/>
      <c r="K103" s="290"/>
      <c r="L103" s="2"/>
      <c r="M103" s="2"/>
      <c r="N103" s="2"/>
      <c r="O103" s="2"/>
      <c r="P103" s="2"/>
    </row>
    <row r="104" spans="2:16">
      <c r="B104" s="297"/>
      <c r="C104" s="290"/>
      <c r="D104" s="290"/>
      <c r="E104" s="290"/>
      <c r="F104" s="290"/>
      <c r="G104" s="290"/>
      <c r="H104" s="291"/>
      <c r="I104" s="290"/>
      <c r="J104" s="299"/>
      <c r="K104" s="292"/>
      <c r="L104" s="2"/>
      <c r="M104" s="2"/>
      <c r="N104" s="2"/>
      <c r="O104" s="2"/>
      <c r="P104" s="2"/>
    </row>
    <row r="105" spans="2:16">
      <c r="B105" s="297"/>
      <c r="C105" s="290"/>
      <c r="D105" s="290"/>
      <c r="E105" s="290"/>
      <c r="F105" s="290"/>
      <c r="G105" s="290"/>
      <c r="H105" s="291"/>
      <c r="I105" s="290"/>
      <c r="J105" s="299"/>
      <c r="K105" s="292"/>
      <c r="L105" s="2"/>
      <c r="M105" s="2"/>
      <c r="N105" s="2"/>
      <c r="O105" s="2"/>
      <c r="P105" s="2"/>
    </row>
    <row r="106" spans="2:16">
      <c r="B106" s="297"/>
      <c r="C106" s="137" t="s">
        <v>597</v>
      </c>
      <c r="D106" s="290"/>
      <c r="E106" s="290"/>
      <c r="F106" s="290"/>
      <c r="G106" s="290"/>
      <c r="H106" s="291"/>
      <c r="I106" s="290"/>
      <c r="J106" s="299"/>
      <c r="K106" s="292"/>
      <c r="L106" s="2"/>
      <c r="M106" s="2"/>
      <c r="N106" s="2"/>
      <c r="O106" s="2"/>
      <c r="P106" s="2"/>
    </row>
    <row r="107" spans="2:16">
      <c r="B107" s="297"/>
      <c r="C107" s="290"/>
      <c r="D107" s="216">
        <v>1</v>
      </c>
      <c r="E107" s="288"/>
      <c r="F107" s="293"/>
      <c r="G107" s="290"/>
      <c r="H107" s="258" t="s">
        <v>609</v>
      </c>
      <c r="I107" s="290"/>
      <c r="J107" s="299"/>
      <c r="K107" s="294"/>
      <c r="L107" s="2"/>
      <c r="M107" s="2"/>
      <c r="N107" s="2"/>
      <c r="O107" s="2"/>
      <c r="P107" s="2"/>
    </row>
    <row r="108" spans="2:16">
      <c r="B108" s="297"/>
      <c r="C108" s="290"/>
      <c r="D108" s="216">
        <v>2</v>
      </c>
      <c r="E108" s="288" t="s">
        <v>606</v>
      </c>
      <c r="F108" s="293"/>
      <c r="G108" s="290"/>
      <c r="H108" s="295"/>
      <c r="I108" s="290"/>
      <c r="J108" s="299"/>
      <c r="K108" s="292"/>
      <c r="L108" s="2"/>
      <c r="M108" s="2"/>
      <c r="N108" s="2"/>
      <c r="O108" s="2"/>
      <c r="P108" s="2"/>
    </row>
    <row r="109" spans="2:16">
      <c r="B109" s="297"/>
      <c r="C109" s="290"/>
      <c r="D109" s="216">
        <v>3</v>
      </c>
      <c r="E109" s="288" t="s">
        <v>605</v>
      </c>
      <c r="F109" s="293"/>
      <c r="G109" s="290"/>
      <c r="H109" s="295"/>
      <c r="I109" s="290"/>
      <c r="J109" s="299"/>
      <c r="K109" s="292"/>
      <c r="L109" s="2"/>
      <c r="M109" s="2"/>
      <c r="N109" s="2"/>
      <c r="O109" s="2"/>
      <c r="P109" s="2"/>
    </row>
    <row r="110" spans="2:16">
      <c r="B110" s="297"/>
      <c r="C110" s="290"/>
      <c r="D110" s="216">
        <v>4</v>
      </c>
      <c r="E110" s="288" t="s">
        <v>607</v>
      </c>
      <c r="F110" s="293"/>
      <c r="G110" s="290"/>
      <c r="H110" s="295"/>
      <c r="I110" s="290"/>
      <c r="J110" s="299"/>
      <c r="K110" s="292"/>
      <c r="L110" s="2"/>
      <c r="M110" s="2"/>
      <c r="N110" s="2"/>
      <c r="O110" s="2"/>
      <c r="P110" s="2"/>
    </row>
    <row r="111" spans="2:16">
      <c r="B111" s="297"/>
      <c r="C111" s="290"/>
      <c r="D111" s="216">
        <v>5</v>
      </c>
      <c r="E111" s="288" t="s">
        <v>608</v>
      </c>
      <c r="F111" s="293"/>
      <c r="G111" s="290"/>
      <c r="H111" s="295"/>
      <c r="I111" s="290"/>
      <c r="J111" s="299"/>
      <c r="K111" s="292"/>
      <c r="L111" s="2"/>
      <c r="M111" s="2"/>
      <c r="N111" s="2"/>
      <c r="O111" s="2"/>
      <c r="P111" s="2"/>
    </row>
    <row r="112" spans="2:16">
      <c r="B112" s="297"/>
      <c r="C112" s="290"/>
      <c r="D112" s="216">
        <v>6</v>
      </c>
      <c r="E112" s="288" t="s">
        <v>643</v>
      </c>
      <c r="F112" s="293"/>
      <c r="G112" s="290"/>
      <c r="H112" s="291"/>
      <c r="I112" s="290"/>
      <c r="J112" s="299"/>
      <c r="K112" s="292"/>
      <c r="L112" s="2"/>
      <c r="M112" s="2"/>
      <c r="N112" s="2"/>
      <c r="O112" s="2"/>
      <c r="P112" s="2"/>
    </row>
    <row r="113" spans="2:16">
      <c r="B113" s="297"/>
      <c r="C113" s="290"/>
      <c r="D113" s="216">
        <v>7</v>
      </c>
      <c r="E113" s="288" t="s">
        <v>554</v>
      </c>
      <c r="F113" s="293"/>
      <c r="G113" s="290"/>
      <c r="H113" s="291"/>
      <c r="I113" s="290"/>
      <c r="J113" s="299"/>
      <c r="K113" s="292"/>
      <c r="L113" s="2"/>
      <c r="M113" s="2"/>
      <c r="N113" s="2"/>
      <c r="O113" s="2"/>
      <c r="P113" s="2"/>
    </row>
    <row r="114" spans="2:16">
      <c r="B114" s="297"/>
      <c r="C114" s="290"/>
      <c r="D114" s="216">
        <v>8</v>
      </c>
      <c r="E114" s="288" t="s">
        <v>661</v>
      </c>
      <c r="F114" s="293"/>
      <c r="G114" s="290"/>
      <c r="H114" s="291"/>
      <c r="I114" s="290"/>
      <c r="J114" s="299"/>
      <c r="K114" s="292"/>
      <c r="L114" s="2"/>
      <c r="M114" s="2"/>
      <c r="N114" s="2"/>
      <c r="O114" s="2"/>
      <c r="P114" s="2"/>
    </row>
    <row r="115" spans="2:16">
      <c r="B115" s="297"/>
      <c r="C115" s="290"/>
      <c r="D115" s="216">
        <v>9</v>
      </c>
      <c r="E115" s="288" t="s">
        <v>593</v>
      </c>
      <c r="F115" s="293"/>
      <c r="G115" s="290"/>
      <c r="H115" s="291"/>
      <c r="I115" s="290"/>
      <c r="J115" s="299"/>
      <c r="K115" s="292"/>
      <c r="L115" s="2"/>
      <c r="M115" s="2"/>
      <c r="N115" s="2"/>
      <c r="O115" s="2"/>
      <c r="P115" s="2"/>
    </row>
    <row r="116" spans="2:16">
      <c r="B116" s="297"/>
      <c r="C116" s="290"/>
      <c r="D116" s="290"/>
      <c r="E116" s="290"/>
      <c r="F116" s="290"/>
      <c r="G116" s="290"/>
      <c r="H116" s="291"/>
      <c r="I116" s="290"/>
      <c r="J116" s="299"/>
      <c r="K116" s="292"/>
      <c r="L116" s="2"/>
      <c r="M116" s="2"/>
      <c r="N116" s="2"/>
      <c r="O116" s="2"/>
      <c r="P116" s="2"/>
    </row>
    <row r="117" spans="2:16">
      <c r="B117" s="297"/>
      <c r="C117" s="290"/>
      <c r="D117" s="290"/>
      <c r="E117" s="290"/>
      <c r="F117" s="290"/>
      <c r="G117" s="290"/>
      <c r="H117" s="291"/>
      <c r="I117" s="290"/>
      <c r="J117" s="299"/>
      <c r="K117" s="292"/>
      <c r="L117" s="2"/>
      <c r="M117" s="2"/>
      <c r="N117" s="2"/>
      <c r="O117" s="2"/>
      <c r="P117" s="2"/>
    </row>
    <row r="118" spans="2:16">
      <c r="B118" s="297"/>
      <c r="C118" s="290"/>
      <c r="D118" s="290"/>
      <c r="E118" s="290"/>
      <c r="F118" s="290"/>
      <c r="G118" s="290"/>
      <c r="H118" s="291"/>
      <c r="I118" s="290"/>
      <c r="J118" s="299"/>
      <c r="K118" s="290"/>
      <c r="L118" s="2"/>
      <c r="M118" s="2"/>
      <c r="N118" s="2"/>
      <c r="O118" s="2"/>
      <c r="P118" s="2"/>
    </row>
    <row r="119" spans="2:16">
      <c r="B119" s="297"/>
      <c r="C119" s="137" t="s">
        <v>610</v>
      </c>
      <c r="D119" s="290"/>
      <c r="E119" s="290"/>
      <c r="F119" s="290"/>
      <c r="G119" s="290"/>
      <c r="H119" s="258" t="s">
        <v>611</v>
      </c>
      <c r="I119" s="290"/>
      <c r="J119" s="299"/>
      <c r="K119" s="290"/>
      <c r="L119" s="2"/>
      <c r="M119" s="2"/>
      <c r="N119" s="2"/>
      <c r="O119" s="2"/>
      <c r="P119" s="2"/>
    </row>
    <row r="120" spans="2:16">
      <c r="B120" s="297"/>
      <c r="C120" s="290"/>
      <c r="D120" s="216">
        <v>1</v>
      </c>
      <c r="E120" s="288"/>
      <c r="F120" s="293"/>
      <c r="G120" s="290"/>
      <c r="H120" s="295"/>
      <c r="I120" s="290"/>
      <c r="J120" s="299"/>
      <c r="K120" s="290"/>
      <c r="L120" s="2"/>
      <c r="M120" s="2"/>
      <c r="N120" s="2"/>
      <c r="O120" s="2"/>
      <c r="P120" s="2"/>
    </row>
    <row r="121" spans="2:16">
      <c r="B121" s="297"/>
      <c r="C121" s="290"/>
      <c r="D121" s="216">
        <v>2</v>
      </c>
      <c r="E121" s="288" t="s">
        <v>606</v>
      </c>
      <c r="F121" s="293"/>
      <c r="G121" s="290"/>
      <c r="H121" s="295"/>
      <c r="I121" s="290"/>
      <c r="J121" s="299"/>
      <c r="K121" s="290"/>
      <c r="L121" s="2"/>
      <c r="M121" s="2"/>
      <c r="N121" s="2"/>
      <c r="O121" s="2"/>
      <c r="P121" s="2"/>
    </row>
    <row r="122" spans="2:16">
      <c r="B122" s="297"/>
      <c r="C122" s="290"/>
      <c r="D122" s="216">
        <v>3</v>
      </c>
      <c r="E122" s="288" t="s">
        <v>605</v>
      </c>
      <c r="F122" s="293"/>
      <c r="G122" s="290"/>
      <c r="H122" s="295"/>
      <c r="I122" s="290"/>
      <c r="J122" s="299"/>
      <c r="K122" s="290"/>
      <c r="L122" s="2"/>
      <c r="M122" s="2"/>
      <c r="N122" s="2"/>
      <c r="O122" s="2"/>
      <c r="P122" s="2"/>
    </row>
    <row r="123" spans="2:16">
      <c r="B123" s="297"/>
      <c r="C123" s="290"/>
      <c r="D123" s="216">
        <v>4</v>
      </c>
      <c r="E123" s="288" t="s">
        <v>607</v>
      </c>
      <c r="F123" s="293"/>
      <c r="G123" s="290"/>
      <c r="H123" s="295"/>
      <c r="I123" s="290"/>
      <c r="J123" s="299"/>
      <c r="K123" s="286"/>
    </row>
    <row r="124" spans="2:16">
      <c r="B124" s="297"/>
      <c r="C124" s="290"/>
      <c r="D124" s="216">
        <v>5</v>
      </c>
      <c r="E124" s="288" t="s">
        <v>608</v>
      </c>
      <c r="F124" s="293"/>
      <c r="G124" s="290"/>
      <c r="H124" s="295"/>
      <c r="I124" s="290"/>
      <c r="J124" s="299"/>
      <c r="K124" s="286"/>
    </row>
    <row r="125" spans="2:16">
      <c r="B125" s="297"/>
      <c r="C125" s="290"/>
      <c r="D125" s="122">
        <v>6</v>
      </c>
      <c r="E125" s="151" t="s">
        <v>643</v>
      </c>
      <c r="F125" s="140"/>
      <c r="G125" s="290"/>
      <c r="H125" s="291"/>
      <c r="I125" s="290"/>
      <c r="J125" s="299"/>
      <c r="K125" s="286"/>
    </row>
    <row r="126" spans="2:16">
      <c r="B126" s="297"/>
      <c r="C126" s="290"/>
      <c r="D126" s="122">
        <v>7</v>
      </c>
      <c r="E126" s="151" t="s">
        <v>593</v>
      </c>
      <c r="F126" s="140"/>
      <c r="G126" s="290"/>
      <c r="H126" s="291"/>
      <c r="I126" s="290"/>
      <c r="J126" s="299"/>
      <c r="K126" s="286"/>
    </row>
    <row r="127" spans="2:16">
      <c r="B127" s="297"/>
      <c r="C127" s="290"/>
      <c r="D127" s="290"/>
      <c r="E127" s="290"/>
      <c r="F127" s="290"/>
      <c r="G127" s="290"/>
      <c r="H127" s="290"/>
      <c r="I127" s="290"/>
      <c r="J127" s="299"/>
      <c r="K127" s="286"/>
    </row>
    <row r="128" spans="2:16">
      <c r="B128" s="297"/>
      <c r="C128" s="290"/>
      <c r="D128" s="290"/>
      <c r="E128" s="290"/>
      <c r="F128" s="290"/>
      <c r="G128" s="290"/>
      <c r="H128" s="290"/>
      <c r="I128" s="290"/>
      <c r="J128" s="299"/>
      <c r="K128" s="286"/>
    </row>
    <row r="129" spans="2:11">
      <c r="B129" s="297"/>
      <c r="C129" s="290"/>
      <c r="D129" s="290"/>
      <c r="E129" s="290"/>
      <c r="F129" s="290"/>
      <c r="G129" s="290"/>
      <c r="H129" s="290"/>
      <c r="I129" s="290"/>
      <c r="J129" s="299"/>
      <c r="K129" s="286"/>
    </row>
    <row r="130" spans="2:11">
      <c r="B130" s="297"/>
      <c r="C130" s="137" t="s">
        <v>641</v>
      </c>
      <c r="D130" s="290"/>
      <c r="E130" s="290"/>
      <c r="F130" s="290"/>
      <c r="G130" s="290"/>
      <c r="H130" s="258" t="s">
        <v>642</v>
      </c>
      <c r="I130" s="290"/>
      <c r="J130" s="299"/>
      <c r="K130" s="286"/>
    </row>
    <row r="131" spans="2:11">
      <c r="B131" s="297"/>
      <c r="C131" s="290"/>
      <c r="D131" s="216">
        <v>1</v>
      </c>
      <c r="E131" s="288"/>
      <c r="F131" s="293"/>
      <c r="G131" s="290"/>
      <c r="H131" s="290"/>
      <c r="I131" s="290"/>
      <c r="J131" s="299"/>
      <c r="K131" s="286"/>
    </row>
    <row r="132" spans="2:11">
      <c r="B132" s="297"/>
      <c r="C132" s="290"/>
      <c r="D132" s="216">
        <v>2</v>
      </c>
      <c r="E132" s="288" t="s">
        <v>644</v>
      </c>
      <c r="F132" s="293"/>
      <c r="G132" s="290"/>
      <c r="H132" s="290"/>
      <c r="I132" s="290"/>
      <c r="J132" s="299"/>
      <c r="K132" s="286"/>
    </row>
    <row r="133" spans="2:11">
      <c r="B133" s="297"/>
      <c r="C133" s="290"/>
      <c r="D133" s="216">
        <v>3</v>
      </c>
      <c r="E133" s="288" t="s">
        <v>651</v>
      </c>
      <c r="F133" s="293"/>
      <c r="G133" s="290"/>
      <c r="H133" s="290"/>
      <c r="I133" s="290"/>
      <c r="J133" s="299"/>
      <c r="K133" s="286"/>
    </row>
    <row r="134" spans="2:11">
      <c r="B134" s="297"/>
      <c r="C134" s="290"/>
      <c r="D134" s="216">
        <v>4</v>
      </c>
      <c r="E134" s="288" t="s">
        <v>650</v>
      </c>
      <c r="F134" s="293"/>
      <c r="G134" s="290"/>
      <c r="H134" s="290"/>
      <c r="I134" s="290"/>
      <c r="J134" s="299"/>
      <c r="K134" s="286"/>
    </row>
    <row r="135" spans="2:11">
      <c r="B135" s="297"/>
      <c r="C135" s="290"/>
      <c r="D135" s="216">
        <v>5</v>
      </c>
      <c r="E135" s="288" t="s">
        <v>645</v>
      </c>
      <c r="F135" s="293"/>
      <c r="G135" s="290"/>
      <c r="H135" s="290"/>
      <c r="I135" s="290"/>
      <c r="J135" s="299"/>
      <c r="K135" s="286"/>
    </row>
    <row r="136" spans="2:11">
      <c r="B136" s="297"/>
      <c r="C136" s="290"/>
      <c r="D136" s="216">
        <v>6</v>
      </c>
      <c r="E136" s="288" t="s">
        <v>646</v>
      </c>
      <c r="F136" s="293"/>
      <c r="G136" s="290"/>
      <c r="H136" s="290"/>
      <c r="I136" s="290"/>
      <c r="J136" s="299"/>
      <c r="K136" s="286"/>
    </row>
    <row r="137" spans="2:11">
      <c r="B137" s="297"/>
      <c r="C137" s="290"/>
      <c r="D137" s="216">
        <v>7</v>
      </c>
      <c r="E137" s="288" t="s">
        <v>647</v>
      </c>
      <c r="F137" s="293"/>
      <c r="G137" s="290"/>
      <c r="H137" s="290"/>
      <c r="I137" s="290"/>
      <c r="J137" s="299"/>
      <c r="K137" s="286"/>
    </row>
    <row r="138" spans="2:11">
      <c r="B138" s="297"/>
      <c r="C138" s="290"/>
      <c r="D138" s="216">
        <v>8</v>
      </c>
      <c r="E138" s="288" t="s">
        <v>648</v>
      </c>
      <c r="F138" s="293"/>
      <c r="G138" s="290"/>
      <c r="H138" s="290"/>
      <c r="I138" s="290"/>
      <c r="J138" s="299"/>
      <c r="K138" s="286"/>
    </row>
    <row r="139" spans="2:11">
      <c r="B139" s="297"/>
      <c r="C139" s="290"/>
      <c r="D139" s="122">
        <v>9</v>
      </c>
      <c r="E139" s="288" t="s">
        <v>649</v>
      </c>
      <c r="F139" s="293"/>
      <c r="G139" s="290"/>
      <c r="H139" s="290"/>
      <c r="I139" s="290"/>
      <c r="J139" s="299"/>
      <c r="K139" s="286"/>
    </row>
    <row r="140" spans="2:11">
      <c r="B140" s="297"/>
      <c r="C140" s="290"/>
      <c r="D140" s="122">
        <v>10</v>
      </c>
      <c r="E140" s="288" t="s">
        <v>652</v>
      </c>
      <c r="F140" s="293"/>
      <c r="G140" s="290"/>
      <c r="H140" s="290"/>
      <c r="I140" s="290"/>
      <c r="J140" s="299"/>
      <c r="K140" s="286"/>
    </row>
    <row r="141" spans="2:11">
      <c r="B141" s="297"/>
      <c r="C141" s="290"/>
      <c r="D141" s="122">
        <v>11</v>
      </c>
      <c r="E141" s="151" t="s">
        <v>643</v>
      </c>
      <c r="F141" s="293"/>
      <c r="G141" s="290"/>
      <c r="H141" s="290"/>
      <c r="I141" s="290"/>
      <c r="J141" s="299"/>
      <c r="K141" s="286"/>
    </row>
    <row r="142" spans="2:11">
      <c r="B142" s="297"/>
      <c r="C142" s="290"/>
      <c r="D142" s="290"/>
      <c r="E142" s="290"/>
      <c r="F142" s="290"/>
      <c r="G142" s="290"/>
      <c r="H142" s="290"/>
      <c r="I142" s="290"/>
      <c r="J142" s="299"/>
      <c r="K142" s="286"/>
    </row>
    <row r="143" spans="2:11">
      <c r="B143" s="297"/>
      <c r="C143" s="290"/>
      <c r="D143" s="290"/>
      <c r="E143" s="290"/>
      <c r="F143" s="290"/>
      <c r="G143" s="290"/>
      <c r="H143" s="290"/>
      <c r="I143" s="290"/>
      <c r="J143" s="299"/>
      <c r="K143" s="286"/>
    </row>
    <row r="144" spans="2:11">
      <c r="B144" s="300"/>
      <c r="C144" s="301"/>
      <c r="D144" s="301"/>
      <c r="E144" s="301"/>
      <c r="F144" s="301"/>
      <c r="G144" s="301"/>
      <c r="H144" s="301"/>
      <c r="I144" s="301"/>
      <c r="J144" s="302"/>
      <c r="K144" s="286"/>
    </row>
    <row r="145" spans="2:11">
      <c r="B145" s="286"/>
      <c r="C145" s="286"/>
      <c r="D145" s="286"/>
      <c r="E145" s="286"/>
      <c r="F145" s="286"/>
      <c r="G145" s="286"/>
      <c r="H145" s="286"/>
      <c r="I145" s="286"/>
      <c r="J145" s="286"/>
      <c r="K145" s="286"/>
    </row>
    <row r="146" spans="2:11">
      <c r="B146" s="286"/>
      <c r="C146" s="286"/>
      <c r="D146" s="286"/>
      <c r="E146" s="286"/>
      <c r="F146" s="286"/>
      <c r="G146" s="286"/>
      <c r="H146" s="286"/>
      <c r="I146" s="286"/>
      <c r="J146" s="286"/>
      <c r="K146" s="286"/>
    </row>
    <row r="147" spans="2:11">
      <c r="B147" s="286"/>
      <c r="C147" s="286"/>
      <c r="D147" s="286"/>
      <c r="E147" s="286"/>
      <c r="F147" s="286"/>
      <c r="G147" s="286"/>
      <c r="H147" s="286"/>
      <c r="I147" s="286"/>
      <c r="J147" s="286"/>
      <c r="K147" s="286"/>
    </row>
    <row r="148" spans="2:11">
      <c r="B148" s="286"/>
      <c r="C148" s="286"/>
      <c r="D148" s="286"/>
      <c r="E148" s="286"/>
      <c r="F148" s="286"/>
      <c r="G148" s="286"/>
      <c r="H148" s="286"/>
      <c r="I148" s="286"/>
      <c r="J148" s="286"/>
      <c r="K148" s="286"/>
    </row>
    <row r="149" spans="2:11">
      <c r="B149" s="286"/>
      <c r="C149" s="286"/>
      <c r="D149" s="286"/>
      <c r="E149" s="286"/>
      <c r="F149" s="286"/>
      <c r="G149" s="286"/>
      <c r="H149" s="286"/>
      <c r="I149" s="286"/>
      <c r="J149" s="286"/>
      <c r="K149" s="286"/>
    </row>
    <row r="150" spans="2:11">
      <c r="B150" s="286"/>
      <c r="C150" s="286"/>
      <c r="D150" s="286"/>
      <c r="E150" s="286"/>
      <c r="F150" s="286"/>
      <c r="G150" s="286"/>
      <c r="H150" s="286"/>
      <c r="I150" s="286"/>
      <c r="J150" s="286"/>
      <c r="K150" s="286"/>
    </row>
    <row r="151" spans="2:11">
      <c r="B151" s="286"/>
      <c r="C151" s="286"/>
      <c r="D151" s="286"/>
      <c r="E151" s="286"/>
      <c r="F151" s="286"/>
      <c r="G151" s="286"/>
      <c r="H151" s="286"/>
      <c r="I151" s="286"/>
      <c r="J151" s="286"/>
      <c r="K151" s="286"/>
    </row>
    <row r="152" spans="2:11">
      <c r="B152" s="286"/>
      <c r="C152" s="286"/>
      <c r="D152" s="286"/>
      <c r="E152" s="286"/>
      <c r="F152" s="286"/>
      <c r="G152" s="286"/>
      <c r="H152" s="286"/>
      <c r="I152" s="286"/>
      <c r="J152" s="286"/>
      <c r="K152" s="286"/>
    </row>
    <row r="153" spans="2:11">
      <c r="B153" s="286"/>
      <c r="C153" s="286"/>
      <c r="D153" s="286"/>
      <c r="E153" s="286"/>
      <c r="F153" s="286"/>
      <c r="G153" s="286"/>
      <c r="H153" s="286"/>
      <c r="I153" s="286"/>
      <c r="J153" s="286"/>
      <c r="K153" s="286"/>
    </row>
    <row r="154" spans="2:11">
      <c r="B154" s="286"/>
      <c r="C154" s="286"/>
      <c r="D154" s="286"/>
      <c r="E154" s="286"/>
      <c r="F154" s="286"/>
      <c r="G154" s="286"/>
      <c r="H154" s="286"/>
      <c r="I154" s="286"/>
      <c r="J154" s="286"/>
      <c r="K154" s="286"/>
    </row>
    <row r="155" spans="2:11">
      <c r="B155" s="286"/>
      <c r="C155" s="286"/>
      <c r="D155" s="286"/>
      <c r="E155" s="286"/>
      <c r="F155" s="286"/>
      <c r="G155" s="286"/>
      <c r="H155" s="286"/>
      <c r="I155" s="286"/>
      <c r="J155" s="286"/>
      <c r="K155" s="286"/>
    </row>
  </sheetData>
  <sheetProtection algorithmName="SHA-512" hashValue="LKgMfMeO3KgP+Ma1wd9T3L2kIPppMkSScZ7t+etG3y6qnEVi5ECrjmA08dKAIjleljhtgBoOvu3QADomB9kEgA==" saltValue="PL9ZAGuz0gq5EMww/r5qQg==" spinCount="100000" sheet="1" objects="1" scenarios="1"/>
  <mergeCells count="8">
    <mergeCell ref="E16:F16"/>
    <mergeCell ref="E48:G48"/>
    <mergeCell ref="E17:F17"/>
    <mergeCell ref="E18:F18"/>
    <mergeCell ref="E19:F19"/>
    <mergeCell ref="E20:F20"/>
    <mergeCell ref="E21:F21"/>
    <mergeCell ref="E22:F22"/>
  </mergeCells>
  <phoneticPr fontId="5" type="noConversion"/>
  <pageMargins left="0.78740157499999996" right="0.78740157499999996" top="0.984251969" bottom="0.984251969" header="0.5" footer="0.5"/>
  <pageSetup paperSize="9" scale="44" orientation="portrait" r:id="rId1"/>
  <headerFooter alignWithMargins="0">
    <oddHeader>&amp;L&amp;"Arial,Bold"&amp;14Basel Committee on Banking Supervision
MPG data collection exercise&amp;C&amp;14&amp;F
&amp;A&amp;R&amp;"Arial,Bold"&amp;14Confidential</oddHeader>
    <oddFooter>&amp;L&amp;14&amp;D  &amp;T&amp;R&amp;14Page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I424"/>
  <sheetViews>
    <sheetView zoomScaleNormal="100" workbookViewId="0">
      <pane ySplit="4" topLeftCell="A5" activePane="bottomLeft" state="frozen"/>
      <selection pane="bottomLeft" activeCell="G10" sqref="G10"/>
    </sheetView>
  </sheetViews>
  <sheetFormatPr defaultColWidth="9.140625" defaultRowHeight="12.75"/>
  <cols>
    <col min="3" max="3" width="10.28515625" customWidth="1"/>
    <col min="4" max="4" width="5.28515625" customWidth="1"/>
    <col min="5" max="5" width="4.5703125" customWidth="1"/>
    <col min="6" max="6" width="5" customWidth="1"/>
    <col min="7" max="7" width="71.28515625" customWidth="1"/>
  </cols>
  <sheetData>
    <row r="2" spans="2:9">
      <c r="B2" s="171" t="s">
        <v>243</v>
      </c>
      <c r="C2" s="158" t="str">
        <f>IF(ISERROR(VLOOKUP(B2,#REF!,3,FALSE)),"N/A",VLOOKUP(B2,#REF!,3,FALSE))</f>
        <v>N/A</v>
      </c>
      <c r="D2" s="173" t="str">
        <f>IF(ISERROR(FIND(".",C2))," ",LEFT(C2,FIND(".",C2)-1))</f>
        <v xml:space="preserve"> </v>
      </c>
      <c r="E2" s="173" t="str">
        <f>IF(ISERROR(FIND(".",C2))," ",LEFT(RIGHT(C2,LEN(C2)-FIND(".",C2)),FIND(".",RIGHT(C2,LEN(C2)-FIND(".",C2)))-1))</f>
        <v xml:space="preserve"> </v>
      </c>
      <c r="F2" s="173" t="str">
        <f>IF(ISERROR(FIND("(",C2))," ",MID(C2,FIND("(",C2)+1,FIND(")",C2)-FIND("(",C2)-1))</f>
        <v xml:space="preserve"> </v>
      </c>
      <c r="G2" s="159" t="str">
        <f>IF(ISERROR(INDEX(#REF!,MATCH('Item IDs'!B2,#REF!,0),1)),"NOT ASSIGNED",INDEX(#REF!,MATCH('Item IDs'!B2,#REF!,0),1))</f>
        <v>NOT ASSIGNED</v>
      </c>
      <c r="H2" s="171" t="s">
        <v>244</v>
      </c>
      <c r="I2" s="172" t="e">
        <f>MAX(#REF!)</f>
        <v>#REF!</v>
      </c>
    </row>
    <row r="3" spans="2:9" ht="15" customHeight="1">
      <c r="B3" s="160"/>
      <c r="C3" s="160"/>
      <c r="D3" s="160"/>
      <c r="E3" s="160"/>
      <c r="F3" s="160"/>
      <c r="G3" s="170"/>
    </row>
    <row r="4" spans="2:9" ht="30" customHeight="1">
      <c r="B4" s="181" t="s">
        <v>217</v>
      </c>
      <c r="C4" s="182" t="s">
        <v>245</v>
      </c>
      <c r="D4" s="182" t="s">
        <v>246</v>
      </c>
      <c r="E4" s="182" t="s">
        <v>247</v>
      </c>
      <c r="F4" s="182" t="s">
        <v>248</v>
      </c>
      <c r="G4" s="183" t="s">
        <v>242</v>
      </c>
      <c r="H4" s="183" t="s">
        <v>426</v>
      </c>
    </row>
    <row r="5" spans="2:9">
      <c r="B5" s="161">
        <v>1001</v>
      </c>
      <c r="C5" s="162" t="str">
        <f>IF(ISERROR(VLOOKUP(B5,#REF!,3,FALSE)),"N/A",VLOOKUP(B5,#REF!,3,FALSE))</f>
        <v>N/A</v>
      </c>
      <c r="D5" s="179" t="str">
        <f t="shared" ref="D5:D68" si="0">IF(ISERROR(FIND(".",C5))," ",LEFT(C5,FIND(".",C5)-1))</f>
        <v xml:space="preserve"> </v>
      </c>
      <c r="E5" s="174" t="str">
        <f t="shared" ref="E5:E68" si="1">IF(ISERROR(FIND(".",C5))," ",LEFT(RIGHT(C5,LEN(C5)-FIND(".",C5)),FIND(".",RIGHT(C5,LEN(C5)-FIND(".",C5)))-1))</f>
        <v xml:space="preserve"> </v>
      </c>
      <c r="F5" s="179" t="str">
        <f t="shared" ref="F5:F68" si="2">IF(ISERROR(FIND("(",C5))," ",MID(C5,FIND("(",C5)+1,FIND(")",C5)-FIND("(",C5)-1))</f>
        <v xml:space="preserve"> </v>
      </c>
      <c r="G5" s="163" t="str">
        <f>IF(ISERROR(INDEX(#REF!,MATCH('Item IDs'!B5,#REF!,0),1)),"NOT ASSIGNED",INDEX(#REF!,MATCH('Item IDs'!B5,#REF!,0),1))</f>
        <v>NOT ASSIGNED</v>
      </c>
      <c r="H5" s="163"/>
    </row>
    <row r="6" spans="2:9">
      <c r="B6" s="164">
        <v>1002</v>
      </c>
      <c r="C6" s="165" t="str">
        <f>IF(ISERROR(VLOOKUP(B6,#REF!,3,FALSE)),"N/A",VLOOKUP(B6,#REF!,3,FALSE))</f>
        <v>N/A</v>
      </c>
      <c r="D6" s="180" t="str">
        <f t="shared" si="0"/>
        <v xml:space="preserve"> </v>
      </c>
      <c r="E6" s="175" t="str">
        <f t="shared" si="1"/>
        <v xml:space="preserve"> </v>
      </c>
      <c r="F6" s="180" t="str">
        <f t="shared" si="2"/>
        <v xml:space="preserve"> </v>
      </c>
      <c r="G6" s="166" t="str">
        <f>IF(ISERROR(INDEX(#REF!,MATCH('Item IDs'!B6,#REF!,0),1)),"NOT ASSIGNED",INDEX(#REF!,MATCH('Item IDs'!B6,#REF!,0),1))</f>
        <v>NOT ASSIGNED</v>
      </c>
      <c r="H6" s="166"/>
    </row>
    <row r="7" spans="2:9">
      <c r="B7" s="164">
        <v>1003</v>
      </c>
      <c r="C7" s="165" t="str">
        <f>IF(ISERROR(VLOOKUP(B7,#REF!,3,FALSE)),"N/A",VLOOKUP(B7,#REF!,3,FALSE))</f>
        <v>N/A</v>
      </c>
      <c r="D7" s="180" t="str">
        <f t="shared" si="0"/>
        <v xml:space="preserve"> </v>
      </c>
      <c r="E7" s="175" t="str">
        <f t="shared" si="1"/>
        <v xml:space="preserve"> </v>
      </c>
      <c r="F7" s="180" t="str">
        <f t="shared" si="2"/>
        <v xml:space="preserve"> </v>
      </c>
      <c r="G7" s="166" t="str">
        <f>IF(ISERROR(INDEX(#REF!,MATCH('Item IDs'!B7,#REF!,0),1)),"NOT ASSIGNED",INDEX(#REF!,MATCH('Item IDs'!B7,#REF!,0),1))</f>
        <v>NOT ASSIGNED</v>
      </c>
      <c r="H7" s="166"/>
    </row>
    <row r="8" spans="2:9">
      <c r="B8" s="164">
        <v>1004</v>
      </c>
      <c r="C8" s="165" t="str">
        <f>IF(ISERROR(VLOOKUP(B8,#REF!,3,FALSE)),"N/A",VLOOKUP(B8,#REF!,3,FALSE))</f>
        <v>N/A</v>
      </c>
      <c r="D8" s="180" t="str">
        <f t="shared" si="0"/>
        <v xml:space="preserve"> </v>
      </c>
      <c r="E8" s="175" t="str">
        <f t="shared" si="1"/>
        <v xml:space="preserve"> </v>
      </c>
      <c r="F8" s="180" t="str">
        <f t="shared" si="2"/>
        <v xml:space="preserve"> </v>
      </c>
      <c r="G8" s="166" t="str">
        <f>IF(ISERROR(INDEX(#REF!,MATCH('Item IDs'!B8,#REF!,0),1)),"NOT ASSIGNED",INDEX(#REF!,MATCH('Item IDs'!B8,#REF!,0),1))</f>
        <v>NOT ASSIGNED</v>
      </c>
      <c r="H8" s="166"/>
    </row>
    <row r="9" spans="2:9">
      <c r="B9" s="164">
        <v>1005</v>
      </c>
      <c r="C9" s="165" t="str">
        <f>IF(ISERROR(VLOOKUP(B9,#REF!,3,FALSE)),"N/A",VLOOKUP(B9,#REF!,3,FALSE))</f>
        <v>N/A</v>
      </c>
      <c r="D9" s="180" t="str">
        <f t="shared" si="0"/>
        <v xml:space="preserve"> </v>
      </c>
      <c r="E9" s="175" t="str">
        <f t="shared" si="1"/>
        <v xml:space="preserve"> </v>
      </c>
      <c r="F9" s="180" t="str">
        <f t="shared" si="2"/>
        <v xml:space="preserve"> </v>
      </c>
      <c r="G9" s="166" t="str">
        <f>IF(ISERROR(INDEX(#REF!,MATCH('Item IDs'!B9,#REF!,0),1)),"NOT ASSIGNED",INDEX(#REF!,MATCH('Item IDs'!B9,#REF!,0),1))</f>
        <v>NOT ASSIGNED</v>
      </c>
      <c r="H9" s="166"/>
    </row>
    <row r="10" spans="2:9">
      <c r="B10" s="164">
        <v>1006</v>
      </c>
      <c r="C10" s="165" t="str">
        <f>IF(ISERROR(VLOOKUP(B10,#REF!,3,FALSE)),"N/A",VLOOKUP(B10,#REF!,3,FALSE))</f>
        <v>N/A</v>
      </c>
      <c r="D10" s="180" t="str">
        <f t="shared" si="0"/>
        <v xml:space="preserve"> </v>
      </c>
      <c r="E10" s="175" t="str">
        <f t="shared" si="1"/>
        <v xml:space="preserve"> </v>
      </c>
      <c r="F10" s="180" t="str">
        <f t="shared" si="2"/>
        <v xml:space="preserve"> </v>
      </c>
      <c r="G10" s="166" t="str">
        <f>IF(ISERROR(INDEX(#REF!,MATCH('Item IDs'!B10,#REF!,0),1)),"NOT ASSIGNED",INDEX(#REF!,MATCH('Item IDs'!B10,#REF!,0),1))</f>
        <v>NOT ASSIGNED</v>
      </c>
      <c r="H10" s="166"/>
    </row>
    <row r="11" spans="2:9">
      <c r="B11" s="164">
        <v>1007</v>
      </c>
      <c r="C11" s="165" t="str">
        <f>IF(ISERROR(VLOOKUP(B11,#REF!,3,FALSE)),"N/A",VLOOKUP(B11,#REF!,3,FALSE))</f>
        <v>N/A</v>
      </c>
      <c r="D11" s="180" t="str">
        <f t="shared" si="0"/>
        <v xml:space="preserve"> </v>
      </c>
      <c r="E11" s="175" t="str">
        <f t="shared" si="1"/>
        <v xml:space="preserve"> </v>
      </c>
      <c r="F11" s="180" t="str">
        <f t="shared" si="2"/>
        <v xml:space="preserve"> </v>
      </c>
      <c r="G11" s="166" t="str">
        <f>IF(ISERROR(INDEX(#REF!,MATCH('Item IDs'!B11,#REF!,0),1)),"NOT ASSIGNED",INDEX(#REF!,MATCH('Item IDs'!B11,#REF!,0),1))</f>
        <v>NOT ASSIGNED</v>
      </c>
      <c r="H11" s="166"/>
    </row>
    <row r="12" spans="2:9">
      <c r="B12" s="164">
        <v>1008</v>
      </c>
      <c r="C12" s="165" t="str">
        <f>IF(ISERROR(VLOOKUP(B12,#REF!,3,FALSE)),"N/A",VLOOKUP(B12,#REF!,3,FALSE))</f>
        <v>N/A</v>
      </c>
      <c r="D12" s="180" t="str">
        <f t="shared" si="0"/>
        <v xml:space="preserve"> </v>
      </c>
      <c r="E12" s="175" t="str">
        <f t="shared" si="1"/>
        <v xml:space="preserve"> </v>
      </c>
      <c r="F12" s="180" t="str">
        <f t="shared" si="2"/>
        <v xml:space="preserve"> </v>
      </c>
      <c r="G12" s="166" t="str">
        <f>IF(ISERROR(INDEX(#REF!,MATCH('Item IDs'!B12,#REF!,0),1)),"NOT ASSIGNED",INDEX(#REF!,MATCH('Item IDs'!B12,#REF!,0),1))</f>
        <v>NOT ASSIGNED</v>
      </c>
      <c r="H12" s="166"/>
    </row>
    <row r="13" spans="2:9">
      <c r="B13" s="164">
        <v>1009</v>
      </c>
      <c r="C13" s="165" t="str">
        <f>IF(ISERROR(VLOOKUP(B13,#REF!,3,FALSE)),"N/A",VLOOKUP(B13,#REF!,3,FALSE))</f>
        <v>N/A</v>
      </c>
      <c r="D13" s="180" t="str">
        <f t="shared" si="0"/>
        <v xml:space="preserve"> </v>
      </c>
      <c r="E13" s="175" t="str">
        <f t="shared" si="1"/>
        <v xml:space="preserve"> </v>
      </c>
      <c r="F13" s="180" t="str">
        <f t="shared" si="2"/>
        <v xml:space="preserve"> </v>
      </c>
      <c r="G13" s="166" t="str">
        <f>IF(ISERROR(INDEX(#REF!,MATCH('Item IDs'!B13,#REF!,0),1)),"NOT ASSIGNED",INDEX(#REF!,MATCH('Item IDs'!B13,#REF!,0),1))</f>
        <v>NOT ASSIGNED</v>
      </c>
      <c r="H13" s="166"/>
    </row>
    <row r="14" spans="2:9">
      <c r="B14" s="164">
        <v>1010</v>
      </c>
      <c r="C14" s="165" t="str">
        <f>IF(ISERROR(VLOOKUP(B14,#REF!,3,FALSE)),"N/A",VLOOKUP(B14,#REF!,3,FALSE))</f>
        <v>N/A</v>
      </c>
      <c r="D14" s="180" t="str">
        <f t="shared" si="0"/>
        <v xml:space="preserve"> </v>
      </c>
      <c r="E14" s="175" t="str">
        <f t="shared" si="1"/>
        <v xml:space="preserve"> </v>
      </c>
      <c r="F14" s="175" t="str">
        <f t="shared" si="2"/>
        <v xml:space="preserve"> </v>
      </c>
      <c r="G14" s="166" t="str">
        <f>IF(ISERROR(INDEX(#REF!,MATCH('Item IDs'!B14,#REF!,0),1)),"NOT ASSIGNED",INDEX(#REF!,MATCH('Item IDs'!B14,#REF!,0),1))</f>
        <v>NOT ASSIGNED</v>
      </c>
      <c r="H14" s="166"/>
    </row>
    <row r="15" spans="2:9">
      <c r="B15" s="164">
        <v>1011</v>
      </c>
      <c r="C15" s="165" t="str">
        <f>IF(ISERROR(VLOOKUP(B15,#REF!,3,FALSE)),"N/A",VLOOKUP(B15,#REF!,3,FALSE))</f>
        <v>N/A</v>
      </c>
      <c r="D15" s="180" t="str">
        <f t="shared" si="0"/>
        <v xml:space="preserve"> </v>
      </c>
      <c r="E15" s="175" t="str">
        <f t="shared" si="1"/>
        <v xml:space="preserve"> </v>
      </c>
      <c r="F15" s="175" t="str">
        <f t="shared" si="2"/>
        <v xml:space="preserve"> </v>
      </c>
      <c r="G15" s="166" t="str">
        <f>IF(ISERROR(INDEX(#REF!,MATCH('Item IDs'!B15,#REF!,0),1)),"NOT ASSIGNED",INDEX(#REF!,MATCH('Item IDs'!B15,#REF!,0),1))</f>
        <v>NOT ASSIGNED</v>
      </c>
      <c r="H15" s="166"/>
    </row>
    <row r="16" spans="2:9">
      <c r="B16" s="164">
        <v>1012</v>
      </c>
      <c r="C16" s="165" t="str">
        <f>IF(ISERROR(VLOOKUP(B16,#REF!,3,FALSE)),"N/A",VLOOKUP(B16,#REF!,3,FALSE))</f>
        <v>N/A</v>
      </c>
      <c r="D16" s="180" t="str">
        <f t="shared" si="0"/>
        <v xml:space="preserve"> </v>
      </c>
      <c r="E16" s="175" t="str">
        <f t="shared" si="1"/>
        <v xml:space="preserve"> </v>
      </c>
      <c r="F16" s="175" t="str">
        <f t="shared" si="2"/>
        <v xml:space="preserve"> </v>
      </c>
      <c r="G16" s="166" t="str">
        <f>IF(ISERROR(INDEX(#REF!,MATCH('Item IDs'!B16,#REF!,0),1)),"NOT ASSIGNED",INDEX(#REF!,MATCH('Item IDs'!B16,#REF!,0),1))</f>
        <v>NOT ASSIGNED</v>
      </c>
      <c r="H16" s="166"/>
    </row>
    <row r="17" spans="2:8">
      <c r="B17" s="164">
        <v>1013</v>
      </c>
      <c r="C17" s="165" t="str">
        <f>IF(ISERROR(VLOOKUP(B17,#REF!,3,FALSE)),"N/A",VLOOKUP(B17,#REF!,3,FALSE))</f>
        <v>N/A</v>
      </c>
      <c r="D17" s="180" t="str">
        <f t="shared" si="0"/>
        <v xml:space="preserve"> </v>
      </c>
      <c r="E17" s="175" t="str">
        <f t="shared" si="1"/>
        <v xml:space="preserve"> </v>
      </c>
      <c r="F17" s="175" t="str">
        <f t="shared" si="2"/>
        <v xml:space="preserve"> </v>
      </c>
      <c r="G17" s="166" t="str">
        <f>IF(ISERROR(INDEX(#REF!,MATCH('Item IDs'!B17,#REF!,0),1)),"NOT ASSIGNED",INDEX(#REF!,MATCH('Item IDs'!B17,#REF!,0),1))</f>
        <v>NOT ASSIGNED</v>
      </c>
      <c r="H17" s="166"/>
    </row>
    <row r="18" spans="2:8">
      <c r="B18" s="164">
        <v>1014</v>
      </c>
      <c r="C18" s="165" t="str">
        <f>IF(ISERROR(VLOOKUP(B18,#REF!,3,FALSE)),"N/A",VLOOKUP(B18,#REF!,3,FALSE))</f>
        <v>N/A</v>
      </c>
      <c r="D18" s="180" t="str">
        <f t="shared" si="0"/>
        <v xml:space="preserve"> </v>
      </c>
      <c r="E18" s="175" t="str">
        <f t="shared" si="1"/>
        <v xml:space="preserve"> </v>
      </c>
      <c r="F18" s="180" t="str">
        <f t="shared" si="2"/>
        <v xml:space="preserve"> </v>
      </c>
      <c r="G18" s="166" t="str">
        <f>IF(ISERROR(INDEX(#REF!,MATCH('Item IDs'!B18,#REF!,0),1)),"NOT ASSIGNED",INDEX(#REF!,MATCH('Item IDs'!B18,#REF!,0),1))</f>
        <v>NOT ASSIGNED</v>
      </c>
      <c r="H18" s="166"/>
    </row>
    <row r="19" spans="2:8">
      <c r="B19" s="164">
        <v>1015</v>
      </c>
      <c r="C19" s="165" t="str">
        <f>IF(ISERROR(VLOOKUP(B19,#REF!,3,FALSE)),"N/A",VLOOKUP(B19,#REF!,3,FALSE))</f>
        <v>N/A</v>
      </c>
      <c r="D19" s="180" t="str">
        <f t="shared" si="0"/>
        <v xml:space="preserve"> </v>
      </c>
      <c r="E19" s="175" t="str">
        <f t="shared" si="1"/>
        <v xml:space="preserve"> </v>
      </c>
      <c r="F19" s="175" t="str">
        <f t="shared" si="2"/>
        <v xml:space="preserve"> </v>
      </c>
      <c r="G19" s="166" t="str">
        <f>IF(ISERROR(INDEX(#REF!,MATCH('Item IDs'!B19,#REF!,0),1)),"NOT ASSIGNED",INDEX(#REF!,MATCH('Item IDs'!B19,#REF!,0),1))</f>
        <v>NOT ASSIGNED</v>
      </c>
      <c r="H19" s="166"/>
    </row>
    <row r="20" spans="2:8">
      <c r="B20" s="230">
        <v>1016</v>
      </c>
      <c r="C20" s="231" t="s">
        <v>110</v>
      </c>
      <c r="D20" s="232" t="s">
        <v>420</v>
      </c>
      <c r="E20" s="233" t="s">
        <v>427</v>
      </c>
      <c r="F20" s="233" t="s">
        <v>422</v>
      </c>
      <c r="G20" s="234" t="s">
        <v>60</v>
      </c>
      <c r="H20" s="234">
        <v>2014</v>
      </c>
    </row>
    <row r="21" spans="2:8">
      <c r="B21" s="230">
        <v>1017</v>
      </c>
      <c r="C21" s="231" t="s">
        <v>70</v>
      </c>
      <c r="D21" s="232" t="s">
        <v>420</v>
      </c>
      <c r="E21" s="233" t="s">
        <v>428</v>
      </c>
      <c r="F21" s="233" t="s">
        <v>425</v>
      </c>
      <c r="G21" s="234" t="s">
        <v>236</v>
      </c>
      <c r="H21" s="234">
        <v>2014</v>
      </c>
    </row>
    <row r="22" spans="2:8">
      <c r="B22" s="164">
        <v>1018</v>
      </c>
      <c r="C22" s="165" t="str">
        <f>IF(ISERROR(VLOOKUP(B22,#REF!,3,FALSE)),"N/A",VLOOKUP(B22,#REF!,3,FALSE))</f>
        <v>N/A</v>
      </c>
      <c r="D22" s="180" t="str">
        <f t="shared" si="0"/>
        <v xml:space="preserve"> </v>
      </c>
      <c r="E22" s="175" t="str">
        <f t="shared" si="1"/>
        <v xml:space="preserve"> </v>
      </c>
      <c r="F22" s="180" t="str">
        <f t="shared" si="2"/>
        <v xml:space="preserve"> </v>
      </c>
      <c r="G22" s="166" t="str">
        <f>IF(ISERROR(INDEX(#REF!,MATCH('Item IDs'!B22,#REF!,0),1)),"NOT ASSIGNED",INDEX(#REF!,MATCH('Item IDs'!B22,#REF!,0),1))</f>
        <v>NOT ASSIGNED</v>
      </c>
      <c r="H22" s="166"/>
    </row>
    <row r="23" spans="2:8">
      <c r="B23" s="164">
        <v>1019</v>
      </c>
      <c r="C23" s="165" t="str">
        <f>IF(ISERROR(VLOOKUP(B23,#REF!,3,FALSE)),"N/A",VLOOKUP(B23,#REF!,3,FALSE))</f>
        <v>N/A</v>
      </c>
      <c r="D23" s="180" t="str">
        <f t="shared" si="0"/>
        <v xml:space="preserve"> </v>
      </c>
      <c r="E23" s="175" t="str">
        <f t="shared" si="1"/>
        <v xml:space="preserve"> </v>
      </c>
      <c r="F23" s="180" t="str">
        <f t="shared" si="2"/>
        <v xml:space="preserve"> </v>
      </c>
      <c r="G23" s="166" t="str">
        <f>IF(ISERROR(INDEX(#REF!,MATCH('Item IDs'!B23,#REF!,0),1)),"NOT ASSIGNED",INDEX(#REF!,MATCH('Item IDs'!B23,#REF!,0),1))</f>
        <v>NOT ASSIGNED</v>
      </c>
      <c r="H23" s="166"/>
    </row>
    <row r="24" spans="2:8">
      <c r="B24" s="230">
        <v>1020</v>
      </c>
      <c r="C24" s="231" t="s">
        <v>111</v>
      </c>
      <c r="D24" s="232" t="s">
        <v>420</v>
      </c>
      <c r="E24" s="233" t="s">
        <v>421</v>
      </c>
      <c r="F24" s="233" t="s">
        <v>422</v>
      </c>
      <c r="G24" s="234" t="s">
        <v>61</v>
      </c>
      <c r="H24" s="234">
        <v>2014</v>
      </c>
    </row>
    <row r="25" spans="2:8">
      <c r="B25" s="230">
        <v>1021</v>
      </c>
      <c r="C25" s="231" t="s">
        <v>112</v>
      </c>
      <c r="D25" s="232" t="s">
        <v>420</v>
      </c>
      <c r="E25" s="233" t="s">
        <v>421</v>
      </c>
      <c r="F25" s="233" t="s">
        <v>420</v>
      </c>
      <c r="G25" s="234" t="s">
        <v>62</v>
      </c>
      <c r="H25" s="234">
        <v>2014</v>
      </c>
    </row>
    <row r="26" spans="2:8">
      <c r="B26" s="164">
        <v>1022</v>
      </c>
      <c r="C26" s="165" t="str">
        <f>IF(ISERROR(VLOOKUP(B26,#REF!,3,FALSE)),"N/A",VLOOKUP(B26,#REF!,3,FALSE))</f>
        <v>N/A</v>
      </c>
      <c r="D26" s="180" t="str">
        <f t="shared" si="0"/>
        <v xml:space="preserve"> </v>
      </c>
      <c r="E26" s="175" t="str">
        <f t="shared" si="1"/>
        <v xml:space="preserve"> </v>
      </c>
      <c r="F26" s="175" t="str">
        <f t="shared" si="2"/>
        <v xml:space="preserve"> </v>
      </c>
      <c r="G26" s="166" t="str">
        <f>IF(ISERROR(INDEX(#REF!,MATCH('Item IDs'!B26,#REF!,0),1)),"NOT ASSIGNED",INDEX(#REF!,MATCH('Item IDs'!B26,#REF!,0),1))</f>
        <v>NOT ASSIGNED</v>
      </c>
      <c r="H26" s="166"/>
    </row>
    <row r="27" spans="2:8">
      <c r="B27" s="164">
        <v>1023</v>
      </c>
      <c r="C27" s="165" t="str">
        <f>IF(ISERROR(VLOOKUP(B27,#REF!,3,FALSE)),"N/A",VLOOKUP(B27,#REF!,3,FALSE))</f>
        <v>N/A</v>
      </c>
      <c r="D27" s="180" t="str">
        <f t="shared" si="0"/>
        <v xml:space="preserve"> </v>
      </c>
      <c r="E27" s="175" t="str">
        <f t="shared" si="1"/>
        <v xml:space="preserve"> </v>
      </c>
      <c r="F27" s="175" t="str">
        <f t="shared" si="2"/>
        <v xml:space="preserve"> </v>
      </c>
      <c r="G27" s="166" t="str">
        <f>IF(ISERROR(INDEX(#REF!,MATCH('Item IDs'!B27,#REF!,0),1)),"NOT ASSIGNED",INDEX(#REF!,MATCH('Item IDs'!B27,#REF!,0),1))</f>
        <v>NOT ASSIGNED</v>
      </c>
      <c r="H27" s="166"/>
    </row>
    <row r="28" spans="2:8">
      <c r="B28" s="164">
        <v>1024</v>
      </c>
      <c r="C28" s="165" t="str">
        <f>IF(ISERROR(VLOOKUP(B28,#REF!,3,FALSE)),"N/A",VLOOKUP(B28,#REF!,3,FALSE))</f>
        <v>N/A</v>
      </c>
      <c r="D28" s="180" t="str">
        <f t="shared" si="0"/>
        <v xml:space="preserve"> </v>
      </c>
      <c r="E28" s="175" t="str">
        <f t="shared" si="1"/>
        <v xml:space="preserve"> </v>
      </c>
      <c r="F28" s="180" t="str">
        <f t="shared" si="2"/>
        <v xml:space="preserve"> </v>
      </c>
      <c r="G28" s="166" t="str">
        <f>IF(ISERROR(INDEX(#REF!,MATCH('Item IDs'!B28,#REF!,0),1)),"NOT ASSIGNED",INDEX(#REF!,MATCH('Item IDs'!B28,#REF!,0),1))</f>
        <v>NOT ASSIGNED</v>
      </c>
      <c r="H28" s="166"/>
    </row>
    <row r="29" spans="2:8">
      <c r="B29" s="230">
        <v>1025</v>
      </c>
      <c r="C29" s="231" t="s">
        <v>113</v>
      </c>
      <c r="D29" s="232" t="s">
        <v>420</v>
      </c>
      <c r="E29" s="233" t="s">
        <v>429</v>
      </c>
      <c r="F29" s="232" t="s">
        <v>425</v>
      </c>
      <c r="G29" s="234" t="s">
        <v>534</v>
      </c>
      <c r="H29" s="234">
        <v>2014</v>
      </c>
    </row>
    <row r="30" spans="2:8">
      <c r="B30" s="230">
        <v>1026</v>
      </c>
      <c r="C30" s="231" t="s">
        <v>114</v>
      </c>
      <c r="D30" s="232" t="s">
        <v>420</v>
      </c>
      <c r="E30" s="233" t="s">
        <v>430</v>
      </c>
      <c r="F30" s="232" t="s">
        <v>422</v>
      </c>
      <c r="G30" s="234" t="s">
        <v>237</v>
      </c>
      <c r="H30" s="234">
        <v>2014</v>
      </c>
    </row>
    <row r="31" spans="2:8">
      <c r="B31" s="230">
        <v>1027</v>
      </c>
      <c r="C31" s="231" t="s">
        <v>115</v>
      </c>
      <c r="D31" s="232" t="s">
        <v>420</v>
      </c>
      <c r="E31" s="233" t="s">
        <v>430</v>
      </c>
      <c r="F31" s="232" t="s">
        <v>420</v>
      </c>
      <c r="G31" s="234" t="s">
        <v>90</v>
      </c>
      <c r="H31" s="234">
        <v>2014</v>
      </c>
    </row>
    <row r="32" spans="2:8">
      <c r="B32" s="230">
        <v>1028</v>
      </c>
      <c r="C32" s="231" t="s">
        <v>116</v>
      </c>
      <c r="D32" s="232" t="s">
        <v>420</v>
      </c>
      <c r="E32" s="233" t="s">
        <v>430</v>
      </c>
      <c r="F32" s="232" t="s">
        <v>431</v>
      </c>
      <c r="G32" s="234" t="s">
        <v>91</v>
      </c>
      <c r="H32" s="234">
        <v>2014</v>
      </c>
    </row>
    <row r="33" spans="2:8">
      <c r="B33" s="230">
        <v>1029</v>
      </c>
      <c r="C33" s="231" t="s">
        <v>117</v>
      </c>
      <c r="D33" s="232" t="s">
        <v>420</v>
      </c>
      <c r="E33" s="233" t="s">
        <v>430</v>
      </c>
      <c r="F33" s="233" t="s">
        <v>432</v>
      </c>
      <c r="G33" s="234" t="s">
        <v>238</v>
      </c>
      <c r="H33" s="234">
        <v>2014</v>
      </c>
    </row>
    <row r="34" spans="2:8">
      <c r="B34" s="230">
        <v>1030</v>
      </c>
      <c r="C34" s="231" t="s">
        <v>118</v>
      </c>
      <c r="D34" s="232" t="s">
        <v>420</v>
      </c>
      <c r="E34" s="233" t="s">
        <v>430</v>
      </c>
      <c r="F34" s="232" t="s">
        <v>433</v>
      </c>
      <c r="G34" s="234" t="s">
        <v>92</v>
      </c>
      <c r="H34" s="234">
        <v>2014</v>
      </c>
    </row>
    <row r="35" spans="2:8" ht="12.75" customHeight="1">
      <c r="B35" s="164">
        <v>1031</v>
      </c>
      <c r="C35" s="165" t="str">
        <f>IF(ISERROR(VLOOKUP(B35,#REF!,3,FALSE)),"N/A",VLOOKUP(B35,#REF!,3,FALSE))</f>
        <v>N/A</v>
      </c>
      <c r="D35" s="180" t="str">
        <f t="shared" si="0"/>
        <v xml:space="preserve"> </v>
      </c>
      <c r="E35" s="175" t="str">
        <f t="shared" si="1"/>
        <v xml:space="preserve"> </v>
      </c>
      <c r="F35" s="175" t="str">
        <f t="shared" si="2"/>
        <v xml:space="preserve"> </v>
      </c>
      <c r="G35" s="166" t="str">
        <f>IF(ISERROR(INDEX(#REF!,MATCH('Item IDs'!B35,#REF!,0),1)),"NOT ASSIGNED",INDEX(#REF!,MATCH('Item IDs'!B35,#REF!,0),1))</f>
        <v>NOT ASSIGNED</v>
      </c>
      <c r="H35" s="166"/>
    </row>
    <row r="36" spans="2:8">
      <c r="B36" s="230">
        <v>1032</v>
      </c>
      <c r="C36" s="231" t="s">
        <v>434</v>
      </c>
      <c r="D36" s="232" t="s">
        <v>420</v>
      </c>
      <c r="E36" s="233" t="s">
        <v>435</v>
      </c>
      <c r="F36" s="233" t="s">
        <v>425</v>
      </c>
      <c r="G36" s="234" t="s">
        <v>535</v>
      </c>
      <c r="H36" s="234">
        <v>2014</v>
      </c>
    </row>
    <row r="37" spans="2:8">
      <c r="B37" s="164">
        <v>1033</v>
      </c>
      <c r="C37" s="165" t="str">
        <f>IF(ISERROR(VLOOKUP(B37,#REF!,3,FALSE)),"N/A",VLOOKUP(B37,#REF!,3,FALSE))</f>
        <v>N/A</v>
      </c>
      <c r="D37" s="180" t="str">
        <f t="shared" si="0"/>
        <v xml:space="preserve"> </v>
      </c>
      <c r="E37" s="175" t="str">
        <f t="shared" si="1"/>
        <v xml:space="preserve"> </v>
      </c>
      <c r="F37" s="180" t="str">
        <f t="shared" si="2"/>
        <v xml:space="preserve"> </v>
      </c>
      <c r="G37" s="166" t="str">
        <f>IF(ISERROR(INDEX(#REF!,MATCH('Item IDs'!B37,#REF!,0),1)),"NOT ASSIGNED",INDEX(#REF!,MATCH('Item IDs'!B37,#REF!,0),1))</f>
        <v>NOT ASSIGNED</v>
      </c>
      <c r="H37" s="166"/>
    </row>
    <row r="38" spans="2:8">
      <c r="B38" s="164">
        <v>1034</v>
      </c>
      <c r="C38" s="165" t="str">
        <f>IF(ISERROR(VLOOKUP(B38,#REF!,3,FALSE)),"N/A",VLOOKUP(B38,#REF!,3,FALSE))</f>
        <v>N/A</v>
      </c>
      <c r="D38" s="180" t="str">
        <f t="shared" si="0"/>
        <v xml:space="preserve"> </v>
      </c>
      <c r="E38" s="175" t="str">
        <f t="shared" si="1"/>
        <v xml:space="preserve"> </v>
      </c>
      <c r="F38" s="175" t="str">
        <f t="shared" si="2"/>
        <v xml:space="preserve"> </v>
      </c>
      <c r="G38" s="166" t="str">
        <f>IF(ISERROR(INDEX(#REF!,MATCH('Item IDs'!B38,#REF!,0),1)),"NOT ASSIGNED",INDEX(#REF!,MATCH('Item IDs'!B38,#REF!,0),1))</f>
        <v>NOT ASSIGNED</v>
      </c>
      <c r="H38" s="166"/>
    </row>
    <row r="39" spans="2:8">
      <c r="B39" s="164">
        <v>1035</v>
      </c>
      <c r="C39" s="165" t="str">
        <f>IF(ISERROR(VLOOKUP(B39,#REF!,3,FALSE)),"N/A",VLOOKUP(B39,#REF!,3,FALSE))</f>
        <v>N/A</v>
      </c>
      <c r="D39" s="180" t="str">
        <f t="shared" si="0"/>
        <v xml:space="preserve"> </v>
      </c>
      <c r="E39" s="175" t="str">
        <f t="shared" si="1"/>
        <v xml:space="preserve"> </v>
      </c>
      <c r="F39" s="180" t="str">
        <f t="shared" si="2"/>
        <v xml:space="preserve"> </v>
      </c>
      <c r="G39" s="166" t="str">
        <f>IF(ISERROR(INDEX(#REF!,MATCH('Item IDs'!B39,#REF!,0),1)),"NOT ASSIGNED",INDEX(#REF!,MATCH('Item IDs'!B39,#REF!,0),1))</f>
        <v>NOT ASSIGNED</v>
      </c>
      <c r="H39" s="166"/>
    </row>
    <row r="40" spans="2:8">
      <c r="B40" s="164">
        <v>1036</v>
      </c>
      <c r="C40" s="165" t="str">
        <f>IF(ISERROR(VLOOKUP(B40,#REF!,3,FALSE)),"N/A",VLOOKUP(B40,#REF!,3,FALSE))</f>
        <v>N/A</v>
      </c>
      <c r="D40" s="180" t="str">
        <f t="shared" si="0"/>
        <v xml:space="preserve"> </v>
      </c>
      <c r="E40" s="175" t="str">
        <f t="shared" si="1"/>
        <v xml:space="preserve"> </v>
      </c>
      <c r="F40" s="180" t="str">
        <f t="shared" si="2"/>
        <v xml:space="preserve"> </v>
      </c>
      <c r="G40" s="166" t="str">
        <f>IF(ISERROR(INDEX(#REF!,MATCH('Item IDs'!B40,#REF!,0),1)),"NOT ASSIGNED",INDEX(#REF!,MATCH('Item IDs'!B40,#REF!,0),1))</f>
        <v>NOT ASSIGNED</v>
      </c>
      <c r="H40" s="166"/>
    </row>
    <row r="41" spans="2:8">
      <c r="B41" s="164">
        <v>1037</v>
      </c>
      <c r="C41" s="165" t="str">
        <f>IF(ISERROR(VLOOKUP(B41,#REF!,3,FALSE)),"N/A",VLOOKUP(B41,#REF!,3,FALSE))</f>
        <v>N/A</v>
      </c>
      <c r="D41" s="180" t="str">
        <f t="shared" si="0"/>
        <v xml:space="preserve"> </v>
      </c>
      <c r="E41" s="175" t="str">
        <f t="shared" si="1"/>
        <v xml:space="preserve"> </v>
      </c>
      <c r="F41" s="180" t="str">
        <f t="shared" si="2"/>
        <v xml:space="preserve"> </v>
      </c>
      <c r="G41" s="166" t="str">
        <f>IF(ISERROR(INDEX(#REF!,MATCH('Item IDs'!B41,#REF!,0),1)),"NOT ASSIGNED",INDEX(#REF!,MATCH('Item IDs'!B41,#REF!,0),1))</f>
        <v>NOT ASSIGNED</v>
      </c>
      <c r="H41" s="166"/>
    </row>
    <row r="42" spans="2:8">
      <c r="B42" s="164">
        <v>1038</v>
      </c>
      <c r="C42" s="165" t="str">
        <f>IF(ISERROR(VLOOKUP(B42,#REF!,3,FALSE)),"N/A",VLOOKUP(B42,#REF!,3,FALSE))</f>
        <v>N/A</v>
      </c>
      <c r="D42" s="180" t="str">
        <f t="shared" si="0"/>
        <v xml:space="preserve"> </v>
      </c>
      <c r="E42" s="175" t="str">
        <f t="shared" si="1"/>
        <v xml:space="preserve"> </v>
      </c>
      <c r="F42" s="180" t="str">
        <f t="shared" si="2"/>
        <v xml:space="preserve"> </v>
      </c>
      <c r="G42" s="166" t="str">
        <f>IF(ISERROR(INDEX(#REF!,MATCH('Item IDs'!B42,#REF!,0),1)),"NOT ASSIGNED",INDEX(#REF!,MATCH('Item IDs'!B42,#REF!,0),1))</f>
        <v>NOT ASSIGNED</v>
      </c>
      <c r="H42" s="166"/>
    </row>
    <row r="43" spans="2:8">
      <c r="B43" s="164">
        <v>1039</v>
      </c>
      <c r="C43" s="165" t="str">
        <f>IF(ISERROR(VLOOKUP(B43,#REF!,3,FALSE)),"N/A",VLOOKUP(B43,#REF!,3,FALSE))</f>
        <v>N/A</v>
      </c>
      <c r="D43" s="180" t="str">
        <f t="shared" si="0"/>
        <v xml:space="preserve"> </v>
      </c>
      <c r="E43" s="175" t="str">
        <f t="shared" si="1"/>
        <v xml:space="preserve"> </v>
      </c>
      <c r="F43" s="180" t="str">
        <f t="shared" si="2"/>
        <v xml:space="preserve"> </v>
      </c>
      <c r="G43" s="166" t="str">
        <f>IF(ISERROR(INDEX(#REF!,MATCH('Item IDs'!B43,#REF!,0),1)),"NOT ASSIGNED",INDEX(#REF!,MATCH('Item IDs'!B43,#REF!,0),1))</f>
        <v>NOT ASSIGNED</v>
      </c>
      <c r="H43" s="166"/>
    </row>
    <row r="44" spans="2:8">
      <c r="B44" s="164">
        <v>1040</v>
      </c>
      <c r="C44" s="165" t="str">
        <f>IF(ISERROR(VLOOKUP(B44,#REF!,3,FALSE)),"N/A",VLOOKUP(B44,#REF!,3,FALSE))</f>
        <v>N/A</v>
      </c>
      <c r="D44" s="180" t="str">
        <f t="shared" si="0"/>
        <v xml:space="preserve"> </v>
      </c>
      <c r="E44" s="175" t="str">
        <f t="shared" si="1"/>
        <v xml:space="preserve"> </v>
      </c>
      <c r="F44" s="180" t="str">
        <f t="shared" si="2"/>
        <v xml:space="preserve"> </v>
      </c>
      <c r="G44" s="166" t="str">
        <f>IF(ISERROR(INDEX(#REF!,MATCH('Item IDs'!B44,#REF!,0),1)),"NOT ASSIGNED",INDEX(#REF!,MATCH('Item IDs'!B44,#REF!,0),1))</f>
        <v>NOT ASSIGNED</v>
      </c>
      <c r="H44" s="166"/>
    </row>
    <row r="45" spans="2:8">
      <c r="B45" s="164">
        <v>1041</v>
      </c>
      <c r="C45" s="165" t="str">
        <f>IF(ISERROR(VLOOKUP(B45,#REF!,3,FALSE)),"N/A",VLOOKUP(B45,#REF!,3,FALSE))</f>
        <v>N/A</v>
      </c>
      <c r="D45" s="180" t="str">
        <f t="shared" si="0"/>
        <v xml:space="preserve"> </v>
      </c>
      <c r="E45" s="175" t="str">
        <f t="shared" si="1"/>
        <v xml:space="preserve"> </v>
      </c>
      <c r="F45" s="175" t="str">
        <f t="shared" si="2"/>
        <v xml:space="preserve"> </v>
      </c>
      <c r="G45" s="166" t="str">
        <f>IF(ISERROR(INDEX(#REF!,MATCH('Item IDs'!B45,#REF!,0),1)),"NOT ASSIGNED",INDEX(#REF!,MATCH('Item IDs'!B45,#REF!,0),1))</f>
        <v>NOT ASSIGNED</v>
      </c>
      <c r="H45" s="166"/>
    </row>
    <row r="46" spans="2:8">
      <c r="B46" s="230">
        <v>1042</v>
      </c>
      <c r="C46" s="231" t="s">
        <v>73</v>
      </c>
      <c r="D46" s="232" t="str">
        <f t="shared" si="0"/>
        <v>3</v>
      </c>
      <c r="E46" s="233" t="str">
        <f t="shared" si="1"/>
        <v>d</v>
      </c>
      <c r="F46" s="233" t="str">
        <f t="shared" si="2"/>
        <v xml:space="preserve"> </v>
      </c>
      <c r="G46" s="234" t="s">
        <v>341</v>
      </c>
      <c r="H46" s="234">
        <v>2016</v>
      </c>
    </row>
    <row r="47" spans="2:8">
      <c r="B47" s="164">
        <v>1043</v>
      </c>
      <c r="C47" s="165" t="str">
        <f>IF(ISERROR(VLOOKUP(B47,#REF!,3,FALSE)),"N/A",VLOOKUP(B47,#REF!,3,FALSE))</f>
        <v>N/A</v>
      </c>
      <c r="D47" s="180" t="str">
        <f t="shared" si="0"/>
        <v xml:space="preserve"> </v>
      </c>
      <c r="E47" s="175" t="str">
        <f t="shared" si="1"/>
        <v xml:space="preserve"> </v>
      </c>
      <c r="F47" s="180" t="str">
        <f t="shared" si="2"/>
        <v xml:space="preserve"> </v>
      </c>
      <c r="G47" s="166" t="str">
        <f>IF(ISERROR(INDEX(#REF!,MATCH('Item IDs'!B47,#REF!,0),1)),"NOT ASSIGNED",INDEX(#REF!,MATCH('Item IDs'!B47,#REF!,0),1))</f>
        <v>NOT ASSIGNED</v>
      </c>
      <c r="H47" s="166"/>
    </row>
    <row r="48" spans="2:8">
      <c r="B48" s="164">
        <v>1044</v>
      </c>
      <c r="C48" s="165" t="str">
        <f>IF(ISERROR(VLOOKUP(B48,#REF!,3,FALSE)),"N/A",VLOOKUP(B48,#REF!,3,FALSE))</f>
        <v>N/A</v>
      </c>
      <c r="D48" s="180" t="str">
        <f t="shared" si="0"/>
        <v xml:space="preserve"> </v>
      </c>
      <c r="E48" s="175" t="str">
        <f t="shared" si="1"/>
        <v xml:space="preserve"> </v>
      </c>
      <c r="F48" s="175" t="str">
        <f t="shared" si="2"/>
        <v xml:space="preserve"> </v>
      </c>
      <c r="G48" s="166" t="str">
        <f>IF(ISERROR(INDEX(#REF!,MATCH('Item IDs'!B48,#REF!,0),1)),"NOT ASSIGNED",INDEX(#REF!,MATCH('Item IDs'!B48,#REF!,0),1))</f>
        <v>NOT ASSIGNED</v>
      </c>
      <c r="H48" s="166"/>
    </row>
    <row r="49" spans="2:8">
      <c r="B49" s="164">
        <v>1045</v>
      </c>
      <c r="C49" s="165" t="str">
        <f>IF(ISERROR(VLOOKUP(B49,#REF!,3,FALSE)),"N/A",VLOOKUP(B49,#REF!,3,FALSE))</f>
        <v>N/A</v>
      </c>
      <c r="D49" s="180" t="str">
        <f t="shared" si="0"/>
        <v xml:space="preserve"> </v>
      </c>
      <c r="E49" s="175" t="str">
        <f t="shared" si="1"/>
        <v xml:space="preserve"> </v>
      </c>
      <c r="F49" s="175" t="str">
        <f t="shared" si="2"/>
        <v xml:space="preserve"> </v>
      </c>
      <c r="G49" s="166" t="str">
        <f>IF(ISERROR(INDEX(#REF!,MATCH('Item IDs'!B49,#REF!,0),1)),"NOT ASSIGNED",INDEX(#REF!,MATCH('Item IDs'!B49,#REF!,0),1))</f>
        <v>NOT ASSIGNED</v>
      </c>
      <c r="H49" s="166"/>
    </row>
    <row r="50" spans="2:8">
      <c r="B50" s="164">
        <v>1046</v>
      </c>
      <c r="C50" s="165" t="str">
        <f>IF(ISERROR(VLOOKUP(B50,#REF!,3,FALSE)),"N/A",VLOOKUP(B50,#REF!,3,FALSE))</f>
        <v>N/A</v>
      </c>
      <c r="D50" s="180" t="str">
        <f t="shared" si="0"/>
        <v xml:space="preserve"> </v>
      </c>
      <c r="E50" s="175" t="str">
        <f t="shared" si="1"/>
        <v xml:space="preserve"> </v>
      </c>
      <c r="F50" s="175" t="str">
        <f t="shared" si="2"/>
        <v xml:space="preserve"> </v>
      </c>
      <c r="G50" s="166" t="str">
        <f>IF(ISERROR(INDEX(#REF!,MATCH('Item IDs'!B50,#REF!,0),1)),"NOT ASSIGNED",INDEX(#REF!,MATCH('Item IDs'!B50,#REF!,0),1))</f>
        <v>NOT ASSIGNED</v>
      </c>
      <c r="H50" s="166"/>
    </row>
    <row r="51" spans="2:8">
      <c r="B51" s="164">
        <v>1047</v>
      </c>
      <c r="C51" s="165" t="str">
        <f>IF(ISERROR(VLOOKUP(B51,#REF!,3,FALSE)),"N/A",VLOOKUP(B51,#REF!,3,FALSE))</f>
        <v>N/A</v>
      </c>
      <c r="D51" s="180" t="str">
        <f t="shared" si="0"/>
        <v xml:space="preserve"> </v>
      </c>
      <c r="E51" s="175" t="str">
        <f t="shared" si="1"/>
        <v xml:space="preserve"> </v>
      </c>
      <c r="F51" s="175" t="str">
        <f t="shared" si="2"/>
        <v xml:space="preserve"> </v>
      </c>
      <c r="G51" s="166" t="str">
        <f>IF(ISERROR(INDEX(#REF!,MATCH('Item IDs'!B51,#REF!,0),1)),"NOT ASSIGNED",INDEX(#REF!,MATCH('Item IDs'!B51,#REF!,0),1))</f>
        <v>NOT ASSIGNED</v>
      </c>
      <c r="H51" s="166"/>
    </row>
    <row r="52" spans="2:8">
      <c r="B52" s="164">
        <v>1048</v>
      </c>
      <c r="C52" s="165" t="str">
        <f>IF(ISERROR(VLOOKUP(B52,#REF!,3,FALSE)),"N/A",VLOOKUP(B52,#REF!,3,FALSE))</f>
        <v>N/A</v>
      </c>
      <c r="D52" s="180" t="str">
        <f t="shared" si="0"/>
        <v xml:space="preserve"> </v>
      </c>
      <c r="E52" s="175" t="str">
        <f t="shared" si="1"/>
        <v xml:space="preserve"> </v>
      </c>
      <c r="F52" s="175" t="str">
        <f t="shared" si="2"/>
        <v xml:space="preserve"> </v>
      </c>
      <c r="G52" s="166" t="str">
        <f>IF(ISERROR(INDEX(#REF!,MATCH('Item IDs'!B52,#REF!,0),1)),"NOT ASSIGNED",INDEX(#REF!,MATCH('Item IDs'!B52,#REF!,0),1))</f>
        <v>NOT ASSIGNED</v>
      </c>
      <c r="H52" s="166"/>
    </row>
    <row r="53" spans="2:8">
      <c r="B53" s="230">
        <v>1049</v>
      </c>
      <c r="C53" s="231" t="s">
        <v>101</v>
      </c>
      <c r="D53" s="232">
        <v>4</v>
      </c>
      <c r="E53" s="233" t="s">
        <v>438</v>
      </c>
      <c r="F53" s="233" t="str">
        <f t="shared" si="2"/>
        <v xml:space="preserve"> </v>
      </c>
      <c r="G53" s="234" t="s">
        <v>453</v>
      </c>
      <c r="H53" s="234">
        <v>2016</v>
      </c>
    </row>
    <row r="54" spans="2:8">
      <c r="B54" s="164">
        <v>1050</v>
      </c>
      <c r="C54" s="165" t="str">
        <f>IF(ISERROR(VLOOKUP(B54,#REF!,3,FALSE)),"N/A",VLOOKUP(B54,#REF!,3,FALSE))</f>
        <v>N/A</v>
      </c>
      <c r="D54" s="180" t="str">
        <f t="shared" si="0"/>
        <v xml:space="preserve"> </v>
      </c>
      <c r="E54" s="175" t="str">
        <f t="shared" si="1"/>
        <v xml:space="preserve"> </v>
      </c>
      <c r="F54" s="180" t="str">
        <f t="shared" si="2"/>
        <v xml:space="preserve"> </v>
      </c>
      <c r="G54" s="166" t="str">
        <f>IF(ISERROR(INDEX(#REF!,MATCH('Item IDs'!B54,#REF!,0),1)),"NOT ASSIGNED",INDEX(#REF!,MATCH('Item IDs'!B54,#REF!,0),1))</f>
        <v>NOT ASSIGNED</v>
      </c>
      <c r="H54" s="166"/>
    </row>
    <row r="55" spans="2:8">
      <c r="B55" s="164">
        <v>1051</v>
      </c>
      <c r="C55" s="165" t="str">
        <f>IF(ISERROR(VLOOKUP(B55,#REF!,3,FALSE)),"N/A",VLOOKUP(B55,#REF!,3,FALSE))</f>
        <v>N/A</v>
      </c>
      <c r="D55" s="180" t="str">
        <f t="shared" si="0"/>
        <v xml:space="preserve"> </v>
      </c>
      <c r="E55" s="175" t="str">
        <f t="shared" si="1"/>
        <v xml:space="preserve"> </v>
      </c>
      <c r="F55" s="180" t="str">
        <f t="shared" si="2"/>
        <v xml:space="preserve"> </v>
      </c>
      <c r="G55" s="166" t="str">
        <f>IF(ISERROR(INDEX(#REF!,MATCH('Item IDs'!B55,#REF!,0),1)),"NOT ASSIGNED",INDEX(#REF!,MATCH('Item IDs'!B55,#REF!,0),1))</f>
        <v>NOT ASSIGNED</v>
      </c>
      <c r="H55" s="166"/>
    </row>
    <row r="56" spans="2:8">
      <c r="B56" s="164">
        <v>1052</v>
      </c>
      <c r="C56" s="165" t="str">
        <f>IF(ISERROR(VLOOKUP(B56,#REF!,3,FALSE)),"N/A",VLOOKUP(B56,#REF!,3,FALSE))</f>
        <v>N/A</v>
      </c>
      <c r="D56" s="180" t="str">
        <f t="shared" si="0"/>
        <v xml:space="preserve"> </v>
      </c>
      <c r="E56" s="175" t="str">
        <f t="shared" si="1"/>
        <v xml:space="preserve"> </v>
      </c>
      <c r="F56" s="180" t="str">
        <f t="shared" si="2"/>
        <v xml:space="preserve"> </v>
      </c>
      <c r="G56" s="166" t="str">
        <f>IF(ISERROR(INDEX(#REF!,MATCH('Item IDs'!B56,#REF!,0),1)),"NOT ASSIGNED",INDEX(#REF!,MATCH('Item IDs'!B56,#REF!,0),1))</f>
        <v>NOT ASSIGNED</v>
      </c>
      <c r="H56" s="166"/>
    </row>
    <row r="57" spans="2:8">
      <c r="B57" s="164">
        <v>1053</v>
      </c>
      <c r="C57" s="165" t="str">
        <f>IF(ISERROR(VLOOKUP(B57,#REF!,3,FALSE)),"N/A",VLOOKUP(B57,#REF!,3,FALSE))</f>
        <v>N/A</v>
      </c>
      <c r="D57" s="180" t="str">
        <f t="shared" si="0"/>
        <v xml:space="preserve"> </v>
      </c>
      <c r="E57" s="175" t="str">
        <f t="shared" si="1"/>
        <v xml:space="preserve"> </v>
      </c>
      <c r="F57" s="175" t="str">
        <f t="shared" si="2"/>
        <v xml:space="preserve"> </v>
      </c>
      <c r="G57" s="166" t="str">
        <f>IF(ISERROR(INDEX(#REF!,MATCH('Item IDs'!B57,#REF!,0),1)),"NOT ASSIGNED",INDEX(#REF!,MATCH('Item IDs'!B57,#REF!,0),1))</f>
        <v>NOT ASSIGNED</v>
      </c>
      <c r="H57" s="166"/>
    </row>
    <row r="58" spans="2:8">
      <c r="B58" s="164">
        <v>1054</v>
      </c>
      <c r="C58" s="165" t="str">
        <f>IF(ISERROR(VLOOKUP(B58,#REF!,3,FALSE)),"N/A",VLOOKUP(B58,#REF!,3,FALSE))</f>
        <v>N/A</v>
      </c>
      <c r="D58" s="180" t="str">
        <f t="shared" si="0"/>
        <v xml:space="preserve"> </v>
      </c>
      <c r="E58" s="175" t="str">
        <f t="shared" si="1"/>
        <v xml:space="preserve"> </v>
      </c>
      <c r="F58" s="175" t="str">
        <f t="shared" si="2"/>
        <v xml:space="preserve"> </v>
      </c>
      <c r="G58" s="166" t="str">
        <f>IF(ISERROR(INDEX(#REF!,MATCH('Item IDs'!B58,#REF!,0),1)),"NOT ASSIGNED",INDEX(#REF!,MATCH('Item IDs'!B58,#REF!,0),1))</f>
        <v>NOT ASSIGNED</v>
      </c>
      <c r="H58" s="166"/>
    </row>
    <row r="59" spans="2:8">
      <c r="B59" s="164">
        <v>1055</v>
      </c>
      <c r="C59" s="165" t="str">
        <f>IF(ISERROR(VLOOKUP(B59,#REF!,3,FALSE)),"N/A",VLOOKUP(B59,#REF!,3,FALSE))</f>
        <v>N/A</v>
      </c>
      <c r="D59" s="180" t="str">
        <f t="shared" si="0"/>
        <v xml:space="preserve"> </v>
      </c>
      <c r="E59" s="175" t="str">
        <f t="shared" si="1"/>
        <v xml:space="preserve"> </v>
      </c>
      <c r="F59" s="175" t="str">
        <f t="shared" si="2"/>
        <v xml:space="preserve"> </v>
      </c>
      <c r="G59" s="166" t="str">
        <f>IF(ISERROR(INDEX(#REF!,MATCH('Item IDs'!B59,#REF!,0),1)),"NOT ASSIGNED",INDEX(#REF!,MATCH('Item IDs'!B59,#REF!,0),1))</f>
        <v>NOT ASSIGNED</v>
      </c>
      <c r="H59" s="166"/>
    </row>
    <row r="60" spans="2:8">
      <c r="B60" s="164">
        <v>1056</v>
      </c>
      <c r="C60" s="165" t="str">
        <f>IF(ISERROR(VLOOKUP(B60,#REF!,3,FALSE)),"N/A",VLOOKUP(B60,#REF!,3,FALSE))</f>
        <v>N/A</v>
      </c>
      <c r="D60" s="180" t="str">
        <f t="shared" si="0"/>
        <v xml:space="preserve"> </v>
      </c>
      <c r="E60" s="175" t="str">
        <f t="shared" si="1"/>
        <v xml:space="preserve"> </v>
      </c>
      <c r="F60" s="175" t="str">
        <f t="shared" si="2"/>
        <v xml:space="preserve"> </v>
      </c>
      <c r="G60" s="166" t="str">
        <f>IF(ISERROR(INDEX(#REF!,MATCH('Item IDs'!B60,#REF!,0),1)),"NOT ASSIGNED",INDEX(#REF!,MATCH('Item IDs'!B60,#REF!,0),1))</f>
        <v>NOT ASSIGNED</v>
      </c>
      <c r="H60" s="166"/>
    </row>
    <row r="61" spans="2:8">
      <c r="B61" s="164">
        <v>1057</v>
      </c>
      <c r="C61" s="165" t="str">
        <f>IF(ISERROR(VLOOKUP(B61,#REF!,3,FALSE)),"N/A",VLOOKUP(B61,#REF!,3,FALSE))</f>
        <v>N/A</v>
      </c>
      <c r="D61" s="180" t="str">
        <f t="shared" si="0"/>
        <v xml:space="preserve"> </v>
      </c>
      <c r="E61" s="175" t="str">
        <f t="shared" si="1"/>
        <v xml:space="preserve"> </v>
      </c>
      <c r="F61" s="175" t="str">
        <f t="shared" si="2"/>
        <v xml:space="preserve"> </v>
      </c>
      <c r="G61" s="166" t="str">
        <f>IF(ISERROR(INDEX(#REF!,MATCH('Item IDs'!B61,#REF!,0),1)),"NOT ASSIGNED",INDEX(#REF!,MATCH('Item IDs'!B61,#REF!,0),1))</f>
        <v>NOT ASSIGNED</v>
      </c>
      <c r="H61" s="166"/>
    </row>
    <row r="62" spans="2:8">
      <c r="B62" s="164">
        <v>1058</v>
      </c>
      <c r="C62" s="165" t="str">
        <f>IF(ISERROR(VLOOKUP(B62,#REF!,3,FALSE)),"N/A",VLOOKUP(B62,#REF!,3,FALSE))</f>
        <v>N/A</v>
      </c>
      <c r="D62" s="180" t="str">
        <f t="shared" si="0"/>
        <v xml:space="preserve"> </v>
      </c>
      <c r="E62" s="175" t="str">
        <f t="shared" si="1"/>
        <v xml:space="preserve"> </v>
      </c>
      <c r="F62" s="175" t="str">
        <f t="shared" si="2"/>
        <v xml:space="preserve"> </v>
      </c>
      <c r="G62" s="166" t="str">
        <f>IF(ISERROR(INDEX(#REF!,MATCH('Item IDs'!B62,#REF!,0),1)),"NOT ASSIGNED",INDEX(#REF!,MATCH('Item IDs'!B62,#REF!,0),1))</f>
        <v>NOT ASSIGNED</v>
      </c>
      <c r="H62" s="166"/>
    </row>
    <row r="63" spans="2:8">
      <c r="B63" s="164">
        <v>1059</v>
      </c>
      <c r="C63" s="165" t="str">
        <f>IF(ISERROR(VLOOKUP(B63,#REF!,3,FALSE)),"N/A",VLOOKUP(B63,#REF!,3,FALSE))</f>
        <v>N/A</v>
      </c>
      <c r="D63" s="180" t="str">
        <f t="shared" si="0"/>
        <v xml:space="preserve"> </v>
      </c>
      <c r="E63" s="175" t="str">
        <f t="shared" si="1"/>
        <v xml:space="preserve"> </v>
      </c>
      <c r="F63" s="175" t="str">
        <f t="shared" si="2"/>
        <v xml:space="preserve"> </v>
      </c>
      <c r="G63" s="166" t="str">
        <f>IF(ISERROR(INDEX(#REF!,MATCH('Item IDs'!B63,#REF!,0),1)),"NOT ASSIGNED",INDEX(#REF!,MATCH('Item IDs'!B63,#REF!,0),1))</f>
        <v>NOT ASSIGNED</v>
      </c>
      <c r="H63" s="166"/>
    </row>
    <row r="64" spans="2:8">
      <c r="B64" s="164">
        <v>1060</v>
      </c>
      <c r="C64" s="165" t="str">
        <f>IF(ISERROR(VLOOKUP(B64,#REF!,3,FALSE)),"N/A",VLOOKUP(B64,#REF!,3,FALSE))</f>
        <v>N/A</v>
      </c>
      <c r="D64" s="180" t="str">
        <f t="shared" si="0"/>
        <v xml:space="preserve"> </v>
      </c>
      <c r="E64" s="175" t="str">
        <f t="shared" si="1"/>
        <v xml:space="preserve"> </v>
      </c>
      <c r="F64" s="175" t="str">
        <f t="shared" si="2"/>
        <v xml:space="preserve"> </v>
      </c>
      <c r="G64" s="166" t="str">
        <f>IF(ISERROR(INDEX(#REF!,MATCH('Item IDs'!B64,#REF!,0),1)),"NOT ASSIGNED",INDEX(#REF!,MATCH('Item IDs'!B64,#REF!,0),1))</f>
        <v>NOT ASSIGNED</v>
      </c>
      <c r="H64" s="166"/>
    </row>
    <row r="65" spans="2:8">
      <c r="B65" s="164">
        <v>1061</v>
      </c>
      <c r="C65" s="165" t="str">
        <f>IF(ISERROR(VLOOKUP(B65,#REF!,3,FALSE)),"N/A",VLOOKUP(B65,#REF!,3,FALSE))</f>
        <v>N/A</v>
      </c>
      <c r="D65" s="180" t="str">
        <f t="shared" si="0"/>
        <v xml:space="preserve"> </v>
      </c>
      <c r="E65" s="175" t="str">
        <f t="shared" si="1"/>
        <v xml:space="preserve"> </v>
      </c>
      <c r="F65" s="180" t="str">
        <f t="shared" si="2"/>
        <v xml:space="preserve"> </v>
      </c>
      <c r="G65" s="166" t="str">
        <f>IF(ISERROR(INDEX(#REF!,MATCH('Item IDs'!B65,#REF!,0),1)),"NOT ASSIGNED",INDEX(#REF!,MATCH('Item IDs'!B65,#REF!,0),1))</f>
        <v>NOT ASSIGNED</v>
      </c>
      <c r="H65" s="166"/>
    </row>
    <row r="66" spans="2:8">
      <c r="B66" s="164">
        <v>1062</v>
      </c>
      <c r="C66" s="165" t="str">
        <f>IF(ISERROR(VLOOKUP(B66,#REF!,3,FALSE)),"N/A",VLOOKUP(B66,#REF!,3,FALSE))</f>
        <v>N/A</v>
      </c>
      <c r="D66" s="180" t="str">
        <f t="shared" si="0"/>
        <v xml:space="preserve"> </v>
      </c>
      <c r="E66" s="175" t="str">
        <f t="shared" si="1"/>
        <v xml:space="preserve"> </v>
      </c>
      <c r="F66" s="180" t="str">
        <f t="shared" si="2"/>
        <v xml:space="preserve"> </v>
      </c>
      <c r="G66" s="166" t="str">
        <f>IF(ISERROR(INDEX(#REF!,MATCH('Item IDs'!B66,#REF!,0),1)),"NOT ASSIGNED",INDEX(#REF!,MATCH('Item IDs'!B66,#REF!,0),1))</f>
        <v>NOT ASSIGNED</v>
      </c>
      <c r="H66" s="166"/>
    </row>
    <row r="67" spans="2:8">
      <c r="B67" s="164">
        <v>1063</v>
      </c>
      <c r="C67" s="165" t="str">
        <f>IF(ISERROR(VLOOKUP(B67,#REF!,3,FALSE)),"N/A",VLOOKUP(B67,#REF!,3,FALSE))</f>
        <v>N/A</v>
      </c>
      <c r="D67" s="180" t="str">
        <f t="shared" si="0"/>
        <v xml:space="preserve"> </v>
      </c>
      <c r="E67" s="175" t="str">
        <f t="shared" si="1"/>
        <v xml:space="preserve"> </v>
      </c>
      <c r="F67" s="180" t="str">
        <f t="shared" si="2"/>
        <v xml:space="preserve"> </v>
      </c>
      <c r="G67" s="166" t="str">
        <f>IF(ISERROR(INDEX(#REF!,MATCH('Item IDs'!B67,#REF!,0),1)),"NOT ASSIGNED",INDEX(#REF!,MATCH('Item IDs'!B67,#REF!,0),1))</f>
        <v>NOT ASSIGNED</v>
      </c>
      <c r="H67" s="166"/>
    </row>
    <row r="68" spans="2:8">
      <c r="B68" s="164">
        <v>1064</v>
      </c>
      <c r="C68" s="165" t="str">
        <f>IF(ISERROR(VLOOKUP(B68,#REF!,3,FALSE)),"N/A",VLOOKUP(B68,#REF!,3,FALSE))</f>
        <v>N/A</v>
      </c>
      <c r="D68" s="180" t="str">
        <f t="shared" si="0"/>
        <v xml:space="preserve"> </v>
      </c>
      <c r="E68" s="175" t="str">
        <f t="shared" si="1"/>
        <v xml:space="preserve"> </v>
      </c>
      <c r="F68" s="175" t="str">
        <f t="shared" si="2"/>
        <v xml:space="preserve"> </v>
      </c>
      <c r="G68" s="166" t="str">
        <f>IF(ISERROR(INDEX(#REF!,MATCH('Item IDs'!B68,#REF!,0),1)),"NOT ASSIGNED",INDEX(#REF!,MATCH('Item IDs'!B68,#REF!,0),1))</f>
        <v>NOT ASSIGNED</v>
      </c>
      <c r="H68" s="166"/>
    </row>
    <row r="69" spans="2:8">
      <c r="B69" s="164">
        <v>1065</v>
      </c>
      <c r="C69" s="165" t="str">
        <f>IF(ISERROR(VLOOKUP(B69,#REF!,3,FALSE)),"N/A",VLOOKUP(B69,#REF!,3,FALSE))</f>
        <v>N/A</v>
      </c>
      <c r="D69" s="180" t="str">
        <f t="shared" ref="D69:D132" si="3">IF(ISERROR(FIND(".",C69))," ",LEFT(C69,FIND(".",C69)-1))</f>
        <v xml:space="preserve"> </v>
      </c>
      <c r="E69" s="175" t="str">
        <f t="shared" ref="E69:E132" si="4">IF(ISERROR(FIND(".",C69))," ",LEFT(RIGHT(C69,LEN(C69)-FIND(".",C69)),FIND(".",RIGHT(C69,LEN(C69)-FIND(".",C69)))-1))</f>
        <v xml:space="preserve"> </v>
      </c>
      <c r="F69" s="175" t="str">
        <f t="shared" ref="F69:F132" si="5">IF(ISERROR(FIND("(",C69))," ",MID(C69,FIND("(",C69)+1,FIND(")",C69)-FIND("(",C69)-1))</f>
        <v xml:space="preserve"> </v>
      </c>
      <c r="G69" s="166" t="str">
        <f>IF(ISERROR(INDEX(#REF!,MATCH('Item IDs'!B69,#REF!,0),1)),"NOT ASSIGNED",INDEX(#REF!,MATCH('Item IDs'!B69,#REF!,0),1))</f>
        <v>NOT ASSIGNED</v>
      </c>
      <c r="H69" s="166"/>
    </row>
    <row r="70" spans="2:8">
      <c r="B70" s="164">
        <v>1066</v>
      </c>
      <c r="C70" s="165" t="str">
        <f>IF(ISERROR(VLOOKUP(B70,#REF!,3,FALSE)),"N/A",VLOOKUP(B70,#REF!,3,FALSE))</f>
        <v>N/A</v>
      </c>
      <c r="D70" s="180" t="str">
        <f t="shared" si="3"/>
        <v xml:space="preserve"> </v>
      </c>
      <c r="E70" s="175" t="str">
        <f t="shared" si="4"/>
        <v xml:space="preserve"> </v>
      </c>
      <c r="F70" s="175" t="str">
        <f t="shared" si="5"/>
        <v xml:space="preserve"> </v>
      </c>
      <c r="G70" s="166" t="str">
        <f>IF(ISERROR(INDEX(#REF!,MATCH('Item IDs'!B70,#REF!,0),1)),"NOT ASSIGNED",INDEX(#REF!,MATCH('Item IDs'!B70,#REF!,0),1))</f>
        <v>NOT ASSIGNED</v>
      </c>
      <c r="H70" s="166"/>
    </row>
    <row r="71" spans="2:8">
      <c r="B71" s="164">
        <v>1067</v>
      </c>
      <c r="C71" s="165" t="str">
        <f>IF(ISERROR(VLOOKUP(B71,#REF!,3,FALSE)),"N/A",VLOOKUP(B71,#REF!,3,FALSE))</f>
        <v>N/A</v>
      </c>
      <c r="D71" s="180" t="str">
        <f t="shared" si="3"/>
        <v xml:space="preserve"> </v>
      </c>
      <c r="E71" s="175" t="str">
        <f t="shared" si="4"/>
        <v xml:space="preserve"> </v>
      </c>
      <c r="F71" s="175" t="str">
        <f t="shared" si="5"/>
        <v xml:space="preserve"> </v>
      </c>
      <c r="G71" s="166" t="str">
        <f>IF(ISERROR(INDEX(#REF!,MATCH('Item IDs'!B71,#REF!,0),1)),"NOT ASSIGNED",INDEX(#REF!,MATCH('Item IDs'!B71,#REF!,0),1))</f>
        <v>NOT ASSIGNED</v>
      </c>
      <c r="H71" s="166"/>
    </row>
    <row r="72" spans="2:8">
      <c r="B72" s="164">
        <v>1068</v>
      </c>
      <c r="C72" s="165" t="str">
        <f>IF(ISERROR(VLOOKUP(B72,#REF!,3,FALSE)),"N/A",VLOOKUP(B72,#REF!,3,FALSE))</f>
        <v>N/A</v>
      </c>
      <c r="D72" s="180" t="str">
        <f t="shared" si="3"/>
        <v xml:space="preserve"> </v>
      </c>
      <c r="E72" s="175" t="str">
        <f t="shared" si="4"/>
        <v xml:space="preserve"> </v>
      </c>
      <c r="F72" s="175" t="str">
        <f t="shared" si="5"/>
        <v xml:space="preserve"> </v>
      </c>
      <c r="G72" s="166" t="str">
        <f>IF(ISERROR(INDEX(#REF!,MATCH('Item IDs'!B72,#REF!,0),1)),"NOT ASSIGNED",INDEX(#REF!,MATCH('Item IDs'!B72,#REF!,0),1))</f>
        <v>NOT ASSIGNED</v>
      </c>
      <c r="H72" s="166"/>
    </row>
    <row r="73" spans="2:8">
      <c r="B73" s="164">
        <v>1069</v>
      </c>
      <c r="C73" s="165" t="str">
        <f>IF(ISERROR(VLOOKUP(B73,#REF!,3,FALSE)),"N/A",VLOOKUP(B73,#REF!,3,FALSE))</f>
        <v>N/A</v>
      </c>
      <c r="D73" s="180" t="str">
        <f t="shared" si="3"/>
        <v xml:space="preserve"> </v>
      </c>
      <c r="E73" s="175" t="str">
        <f t="shared" si="4"/>
        <v xml:space="preserve"> </v>
      </c>
      <c r="F73" s="175" t="str">
        <f t="shared" si="5"/>
        <v xml:space="preserve"> </v>
      </c>
      <c r="G73" s="166" t="str">
        <f>IF(ISERROR(INDEX(#REF!,MATCH('Item IDs'!B73,#REF!,0),1)),"NOT ASSIGNED",INDEX(#REF!,MATCH('Item IDs'!B73,#REF!,0),1))</f>
        <v>NOT ASSIGNED</v>
      </c>
      <c r="H73" s="166"/>
    </row>
    <row r="74" spans="2:8">
      <c r="B74" s="164">
        <v>1070</v>
      </c>
      <c r="C74" s="165" t="str">
        <f>IF(ISERROR(VLOOKUP(B74,#REF!,3,FALSE)),"N/A",VLOOKUP(B74,#REF!,3,FALSE))</f>
        <v>N/A</v>
      </c>
      <c r="D74" s="180" t="str">
        <f t="shared" si="3"/>
        <v xml:space="preserve"> </v>
      </c>
      <c r="E74" s="175" t="str">
        <f t="shared" si="4"/>
        <v xml:space="preserve"> </v>
      </c>
      <c r="F74" s="175" t="str">
        <f t="shared" si="5"/>
        <v xml:space="preserve"> </v>
      </c>
      <c r="G74" s="166" t="str">
        <f>IF(ISERROR(INDEX(#REF!,MATCH('Item IDs'!B74,#REF!,0),1)),"NOT ASSIGNED",INDEX(#REF!,MATCH('Item IDs'!B74,#REF!,0),1))</f>
        <v>NOT ASSIGNED</v>
      </c>
      <c r="H74" s="166"/>
    </row>
    <row r="75" spans="2:8">
      <c r="B75" s="164">
        <v>1071</v>
      </c>
      <c r="C75" s="165" t="str">
        <f>IF(ISERROR(VLOOKUP(B75,#REF!,3,FALSE)),"N/A",VLOOKUP(B75,#REF!,3,FALSE))</f>
        <v>N/A</v>
      </c>
      <c r="D75" s="180" t="str">
        <f t="shared" si="3"/>
        <v xml:space="preserve"> </v>
      </c>
      <c r="E75" s="175" t="str">
        <f t="shared" si="4"/>
        <v xml:space="preserve"> </v>
      </c>
      <c r="F75" s="175" t="str">
        <f t="shared" si="5"/>
        <v xml:space="preserve"> </v>
      </c>
      <c r="G75" s="166" t="str">
        <f>IF(ISERROR(INDEX(#REF!,MATCH('Item IDs'!B75,#REF!,0),1)),"NOT ASSIGNED",INDEX(#REF!,MATCH('Item IDs'!B75,#REF!,0),1))</f>
        <v>NOT ASSIGNED</v>
      </c>
      <c r="H75" s="166"/>
    </row>
    <row r="76" spans="2:8">
      <c r="B76" s="164">
        <v>1072</v>
      </c>
      <c r="C76" s="165" t="str">
        <f>IF(ISERROR(VLOOKUP(B76,#REF!,3,FALSE)),"N/A",VLOOKUP(B76,#REF!,3,FALSE))</f>
        <v>N/A</v>
      </c>
      <c r="D76" s="180" t="str">
        <f t="shared" si="3"/>
        <v xml:space="preserve"> </v>
      </c>
      <c r="E76" s="175" t="str">
        <f t="shared" si="4"/>
        <v xml:space="preserve"> </v>
      </c>
      <c r="F76" s="175" t="str">
        <f t="shared" si="5"/>
        <v xml:space="preserve"> </v>
      </c>
      <c r="G76" s="166" t="str">
        <f>IF(ISERROR(INDEX(#REF!,MATCH('Item IDs'!B76,#REF!,0),1)),"NOT ASSIGNED",INDEX(#REF!,MATCH('Item IDs'!B76,#REF!,0),1))</f>
        <v>NOT ASSIGNED</v>
      </c>
      <c r="H76" s="166"/>
    </row>
    <row r="77" spans="2:8">
      <c r="B77" s="164">
        <v>1073</v>
      </c>
      <c r="C77" s="165" t="str">
        <f>IF(ISERROR(VLOOKUP(B77,#REF!,3,FALSE)),"N/A",VLOOKUP(B77,#REF!,3,FALSE))</f>
        <v>N/A</v>
      </c>
      <c r="D77" s="180" t="str">
        <f t="shared" si="3"/>
        <v xml:space="preserve"> </v>
      </c>
      <c r="E77" s="175" t="str">
        <f t="shared" si="4"/>
        <v xml:space="preserve"> </v>
      </c>
      <c r="F77" s="175" t="str">
        <f t="shared" si="5"/>
        <v xml:space="preserve"> </v>
      </c>
      <c r="G77" s="166" t="str">
        <f>IF(ISERROR(INDEX(#REF!,MATCH('Item IDs'!B77,#REF!,0),1)),"NOT ASSIGNED",INDEX(#REF!,MATCH('Item IDs'!B77,#REF!,0),1))</f>
        <v>NOT ASSIGNED</v>
      </c>
      <c r="H77" s="166"/>
    </row>
    <row r="78" spans="2:8">
      <c r="B78" s="164">
        <v>1074</v>
      </c>
      <c r="C78" s="165" t="str">
        <f>IF(ISERROR(VLOOKUP(B78,#REF!,3,FALSE)),"N/A",VLOOKUP(B78,#REF!,3,FALSE))</f>
        <v>N/A</v>
      </c>
      <c r="D78" s="180" t="str">
        <f t="shared" si="3"/>
        <v xml:space="preserve"> </v>
      </c>
      <c r="E78" s="175" t="str">
        <f t="shared" si="4"/>
        <v xml:space="preserve"> </v>
      </c>
      <c r="F78" s="175" t="str">
        <f t="shared" si="5"/>
        <v xml:space="preserve"> </v>
      </c>
      <c r="G78" s="166" t="str">
        <f>IF(ISERROR(INDEX(#REF!,MATCH('Item IDs'!B78,#REF!,0),1)),"NOT ASSIGNED",INDEX(#REF!,MATCH('Item IDs'!B78,#REF!,0),1))</f>
        <v>NOT ASSIGNED</v>
      </c>
      <c r="H78" s="166"/>
    </row>
    <row r="79" spans="2:8">
      <c r="B79" s="164">
        <v>1075</v>
      </c>
      <c r="C79" s="165" t="str">
        <f>IF(ISERROR(VLOOKUP(B79,#REF!,3,FALSE)),"N/A",VLOOKUP(B79,#REF!,3,FALSE))</f>
        <v>N/A</v>
      </c>
      <c r="D79" s="180" t="str">
        <f t="shared" si="3"/>
        <v xml:space="preserve"> </v>
      </c>
      <c r="E79" s="175" t="str">
        <f t="shared" si="4"/>
        <v xml:space="preserve"> </v>
      </c>
      <c r="F79" s="175" t="str">
        <f t="shared" si="5"/>
        <v xml:space="preserve"> </v>
      </c>
      <c r="G79" s="166" t="str">
        <f>IF(ISERROR(INDEX(#REF!,MATCH('Item IDs'!B79,#REF!,0),1)),"NOT ASSIGNED",INDEX(#REF!,MATCH('Item IDs'!B79,#REF!,0),1))</f>
        <v>NOT ASSIGNED</v>
      </c>
      <c r="H79" s="166"/>
    </row>
    <row r="80" spans="2:8">
      <c r="B80" s="164">
        <v>1076</v>
      </c>
      <c r="C80" s="165" t="str">
        <f>IF(ISERROR(VLOOKUP(B80,#REF!,3,FALSE)),"N/A",VLOOKUP(B80,#REF!,3,FALSE))</f>
        <v>N/A</v>
      </c>
      <c r="D80" s="180" t="str">
        <f t="shared" si="3"/>
        <v xml:space="preserve"> </v>
      </c>
      <c r="E80" s="175" t="str">
        <f t="shared" si="4"/>
        <v xml:space="preserve"> </v>
      </c>
      <c r="F80" s="175" t="str">
        <f t="shared" si="5"/>
        <v xml:space="preserve"> </v>
      </c>
      <c r="G80" s="166" t="str">
        <f>IF(ISERROR(INDEX(#REF!,MATCH('Item IDs'!B80,#REF!,0),1)),"NOT ASSIGNED",INDEX(#REF!,MATCH('Item IDs'!B80,#REF!,0),1))</f>
        <v>NOT ASSIGNED</v>
      </c>
      <c r="H80" s="166"/>
    </row>
    <row r="81" spans="2:8">
      <c r="B81" s="164">
        <v>1077</v>
      </c>
      <c r="C81" s="165" t="str">
        <f>IF(ISERROR(VLOOKUP(B81,#REF!,3,FALSE)),"N/A",VLOOKUP(B81,#REF!,3,FALSE))</f>
        <v>N/A</v>
      </c>
      <c r="D81" s="180" t="str">
        <f t="shared" si="3"/>
        <v xml:space="preserve"> </v>
      </c>
      <c r="E81" s="175" t="str">
        <f t="shared" si="4"/>
        <v xml:space="preserve"> </v>
      </c>
      <c r="F81" s="180" t="str">
        <f t="shared" si="5"/>
        <v xml:space="preserve"> </v>
      </c>
      <c r="G81" s="166" t="str">
        <f>IF(ISERROR(INDEX(#REF!,MATCH('Item IDs'!B81,#REF!,0),1)),"NOT ASSIGNED",INDEX(#REF!,MATCH('Item IDs'!B81,#REF!,0),1))</f>
        <v>NOT ASSIGNED</v>
      </c>
      <c r="H81" s="166"/>
    </row>
    <row r="82" spans="2:8">
      <c r="B82" s="164">
        <v>1078</v>
      </c>
      <c r="C82" s="165" t="str">
        <f>IF(ISERROR(VLOOKUP(B82,#REF!,3,FALSE)),"N/A",VLOOKUP(B82,#REF!,3,FALSE))</f>
        <v>N/A</v>
      </c>
      <c r="D82" s="180" t="str">
        <f t="shared" si="3"/>
        <v xml:space="preserve"> </v>
      </c>
      <c r="E82" s="175" t="str">
        <f t="shared" si="4"/>
        <v xml:space="preserve"> </v>
      </c>
      <c r="F82" s="180" t="str">
        <f t="shared" si="5"/>
        <v xml:space="preserve"> </v>
      </c>
      <c r="G82" s="166" t="str">
        <f>IF(ISERROR(INDEX(#REF!,MATCH('Item IDs'!B82,#REF!,0),1)),"NOT ASSIGNED",INDEX(#REF!,MATCH('Item IDs'!B82,#REF!,0),1))</f>
        <v>NOT ASSIGNED</v>
      </c>
      <c r="H82" s="166"/>
    </row>
    <row r="83" spans="2:8">
      <c r="B83" s="164">
        <v>1079</v>
      </c>
      <c r="C83" s="165" t="str">
        <f>IF(ISERROR(VLOOKUP(B83,#REF!,3,FALSE)),"N/A",VLOOKUP(B83,#REF!,3,FALSE))</f>
        <v>N/A</v>
      </c>
      <c r="D83" s="180" t="str">
        <f t="shared" si="3"/>
        <v xml:space="preserve"> </v>
      </c>
      <c r="E83" s="175" t="str">
        <f t="shared" si="4"/>
        <v xml:space="preserve"> </v>
      </c>
      <c r="F83" s="180" t="str">
        <f t="shared" si="5"/>
        <v xml:space="preserve"> </v>
      </c>
      <c r="G83" s="166" t="str">
        <f>IF(ISERROR(INDEX(#REF!,MATCH('Item IDs'!B83,#REF!,0),1)),"NOT ASSIGNED",INDEX(#REF!,MATCH('Item IDs'!B83,#REF!,0),1))</f>
        <v>NOT ASSIGNED</v>
      </c>
      <c r="H83" s="166"/>
    </row>
    <row r="84" spans="2:8">
      <c r="B84" s="164">
        <v>1080</v>
      </c>
      <c r="C84" s="165" t="str">
        <f>IF(ISERROR(VLOOKUP(B84,#REF!,3,FALSE)),"N/A",VLOOKUP(B84,#REF!,3,FALSE))</f>
        <v>N/A</v>
      </c>
      <c r="D84" s="180" t="str">
        <f t="shared" si="3"/>
        <v xml:space="preserve"> </v>
      </c>
      <c r="E84" s="175" t="str">
        <f t="shared" si="4"/>
        <v xml:space="preserve"> </v>
      </c>
      <c r="F84" s="175" t="str">
        <f t="shared" si="5"/>
        <v xml:space="preserve"> </v>
      </c>
      <c r="G84" s="166" t="str">
        <f>IF(ISERROR(INDEX(#REF!,MATCH('Item IDs'!B84,#REF!,0),1)),"NOT ASSIGNED",INDEX(#REF!,MATCH('Item IDs'!B84,#REF!,0),1))</f>
        <v>NOT ASSIGNED</v>
      </c>
      <c r="H84" s="166"/>
    </row>
    <row r="85" spans="2:8">
      <c r="B85" s="164">
        <v>1081</v>
      </c>
      <c r="C85" s="165" t="str">
        <f>IF(ISERROR(VLOOKUP(B85,#REF!,3,FALSE)),"N/A",VLOOKUP(B85,#REF!,3,FALSE))</f>
        <v>N/A</v>
      </c>
      <c r="D85" s="180" t="str">
        <f t="shared" si="3"/>
        <v xml:space="preserve"> </v>
      </c>
      <c r="E85" s="175" t="str">
        <f t="shared" si="4"/>
        <v xml:space="preserve"> </v>
      </c>
      <c r="F85" s="175" t="str">
        <f t="shared" si="5"/>
        <v xml:space="preserve"> </v>
      </c>
      <c r="G85" s="166" t="str">
        <f>IF(ISERROR(INDEX(#REF!,MATCH('Item IDs'!B85,#REF!,0),1)),"NOT ASSIGNED",INDEX(#REF!,MATCH('Item IDs'!B85,#REF!,0),1))</f>
        <v>NOT ASSIGNED</v>
      </c>
      <c r="H85" s="166"/>
    </row>
    <row r="86" spans="2:8">
      <c r="B86" s="164">
        <v>1082</v>
      </c>
      <c r="C86" s="165" t="str">
        <f>IF(ISERROR(VLOOKUP(B86,#REF!,3,FALSE)),"N/A",VLOOKUP(B86,#REF!,3,FALSE))</f>
        <v>N/A</v>
      </c>
      <c r="D86" s="180" t="str">
        <f t="shared" si="3"/>
        <v xml:space="preserve"> </v>
      </c>
      <c r="E86" s="175" t="str">
        <f t="shared" si="4"/>
        <v xml:space="preserve"> </v>
      </c>
      <c r="F86" s="175" t="str">
        <f t="shared" si="5"/>
        <v xml:space="preserve"> </v>
      </c>
      <c r="G86" s="166" t="str">
        <f>IF(ISERROR(INDEX(#REF!,MATCH('Item IDs'!B86,#REF!,0),1)),"NOT ASSIGNED",INDEX(#REF!,MATCH('Item IDs'!B86,#REF!,0),1))</f>
        <v>NOT ASSIGNED</v>
      </c>
      <c r="H86" s="166"/>
    </row>
    <row r="87" spans="2:8">
      <c r="B87" s="164">
        <v>1083</v>
      </c>
      <c r="C87" s="165" t="str">
        <f>IF(ISERROR(VLOOKUP(B87,#REF!,3,FALSE)),"N/A",VLOOKUP(B87,#REF!,3,FALSE))</f>
        <v>N/A</v>
      </c>
      <c r="D87" s="180" t="str">
        <f t="shared" si="3"/>
        <v xml:space="preserve"> </v>
      </c>
      <c r="E87" s="175" t="str">
        <f t="shared" si="4"/>
        <v xml:space="preserve"> </v>
      </c>
      <c r="F87" s="175" t="str">
        <f t="shared" si="5"/>
        <v xml:space="preserve"> </v>
      </c>
      <c r="G87" s="166" t="str">
        <f>IF(ISERROR(INDEX(#REF!,MATCH('Item IDs'!B87,#REF!,0),1)),"NOT ASSIGNED",INDEX(#REF!,MATCH('Item IDs'!B87,#REF!,0),1))</f>
        <v>NOT ASSIGNED</v>
      </c>
      <c r="H87" s="166"/>
    </row>
    <row r="88" spans="2:8">
      <c r="B88" s="164">
        <v>1084</v>
      </c>
      <c r="C88" s="165" t="str">
        <f>IF(ISERROR(VLOOKUP(B88,#REF!,3,FALSE)),"N/A",VLOOKUP(B88,#REF!,3,FALSE))</f>
        <v>N/A</v>
      </c>
      <c r="D88" s="180" t="str">
        <f t="shared" si="3"/>
        <v xml:space="preserve"> </v>
      </c>
      <c r="E88" s="175" t="str">
        <f t="shared" si="4"/>
        <v xml:space="preserve"> </v>
      </c>
      <c r="F88" s="175" t="str">
        <f t="shared" si="5"/>
        <v xml:space="preserve"> </v>
      </c>
      <c r="G88" s="166" t="str">
        <f>IF(ISERROR(INDEX(#REF!,MATCH('Item IDs'!B88,#REF!,0),1)),"NOT ASSIGNED",INDEX(#REF!,MATCH('Item IDs'!B88,#REF!,0),1))</f>
        <v>NOT ASSIGNED</v>
      </c>
      <c r="H88" s="166"/>
    </row>
    <row r="89" spans="2:8">
      <c r="B89" s="164">
        <v>1085</v>
      </c>
      <c r="C89" s="165" t="str">
        <f>IF(ISERROR(VLOOKUP(B89,#REF!,3,FALSE)),"N/A",VLOOKUP(B89,#REF!,3,FALSE))</f>
        <v>N/A</v>
      </c>
      <c r="D89" s="180" t="str">
        <f t="shared" si="3"/>
        <v xml:space="preserve"> </v>
      </c>
      <c r="E89" s="175" t="str">
        <f t="shared" si="4"/>
        <v xml:space="preserve"> </v>
      </c>
      <c r="F89" s="175" t="str">
        <f t="shared" si="5"/>
        <v xml:space="preserve"> </v>
      </c>
      <c r="G89" s="166" t="str">
        <f>IF(ISERROR(INDEX(#REF!,MATCH('Item IDs'!B89,#REF!,0),1)),"NOT ASSIGNED",INDEX(#REF!,MATCH('Item IDs'!B89,#REF!,0),1))</f>
        <v>NOT ASSIGNED</v>
      </c>
      <c r="H89" s="166"/>
    </row>
    <row r="90" spans="2:8">
      <c r="B90" s="164">
        <v>1086</v>
      </c>
      <c r="C90" s="165" t="str">
        <f>IF(ISERROR(VLOOKUP(B90,#REF!,3,FALSE)),"N/A",VLOOKUP(B90,#REF!,3,FALSE))</f>
        <v>N/A</v>
      </c>
      <c r="D90" s="180" t="str">
        <f t="shared" si="3"/>
        <v xml:space="preserve"> </v>
      </c>
      <c r="E90" s="175" t="str">
        <f t="shared" si="4"/>
        <v xml:space="preserve"> </v>
      </c>
      <c r="F90" s="175" t="str">
        <f t="shared" si="5"/>
        <v xml:space="preserve"> </v>
      </c>
      <c r="G90" s="166" t="str">
        <f>IF(ISERROR(INDEX(#REF!,MATCH('Item IDs'!B90,#REF!,0),1)),"NOT ASSIGNED",INDEX(#REF!,MATCH('Item IDs'!B90,#REF!,0),1))</f>
        <v>NOT ASSIGNED</v>
      </c>
      <c r="H90" s="166"/>
    </row>
    <row r="91" spans="2:8">
      <c r="B91" s="164">
        <v>1087</v>
      </c>
      <c r="C91" s="165" t="str">
        <f>IF(ISERROR(VLOOKUP(B91,#REF!,3,FALSE)),"N/A",VLOOKUP(B91,#REF!,3,FALSE))</f>
        <v>N/A</v>
      </c>
      <c r="D91" s="180" t="str">
        <f t="shared" si="3"/>
        <v xml:space="preserve"> </v>
      </c>
      <c r="E91" s="175" t="str">
        <f t="shared" si="4"/>
        <v xml:space="preserve"> </v>
      </c>
      <c r="F91" s="175" t="str">
        <f t="shared" si="5"/>
        <v xml:space="preserve"> </v>
      </c>
      <c r="G91" s="166" t="str">
        <f>IF(ISERROR(INDEX(#REF!,MATCH('Item IDs'!B91,#REF!,0),1)),"NOT ASSIGNED",INDEX(#REF!,MATCH('Item IDs'!B91,#REF!,0),1))</f>
        <v>NOT ASSIGNED</v>
      </c>
      <c r="H91" s="166"/>
    </row>
    <row r="92" spans="2:8">
      <c r="B92" s="164">
        <v>1088</v>
      </c>
      <c r="C92" s="165" t="str">
        <f>IF(ISERROR(VLOOKUP(B92,#REF!,3,FALSE)),"N/A",VLOOKUP(B92,#REF!,3,FALSE))</f>
        <v>N/A</v>
      </c>
      <c r="D92" s="180" t="str">
        <f t="shared" si="3"/>
        <v xml:space="preserve"> </v>
      </c>
      <c r="E92" s="175" t="str">
        <f t="shared" si="4"/>
        <v xml:space="preserve"> </v>
      </c>
      <c r="F92" s="175" t="str">
        <f t="shared" si="5"/>
        <v xml:space="preserve"> </v>
      </c>
      <c r="G92" s="166" t="str">
        <f>IF(ISERROR(INDEX(#REF!,MATCH('Item IDs'!B92,#REF!,0),1)),"NOT ASSIGNED",INDEX(#REF!,MATCH('Item IDs'!B92,#REF!,0),1))</f>
        <v>NOT ASSIGNED</v>
      </c>
      <c r="H92" s="166"/>
    </row>
    <row r="93" spans="2:8">
      <c r="B93" s="164">
        <v>1089</v>
      </c>
      <c r="C93" s="165" t="str">
        <f>IF(ISERROR(VLOOKUP(B93,#REF!,3,FALSE)),"N/A",VLOOKUP(B93,#REF!,3,FALSE))</f>
        <v>N/A</v>
      </c>
      <c r="D93" s="180" t="str">
        <f t="shared" si="3"/>
        <v xml:space="preserve"> </v>
      </c>
      <c r="E93" s="175" t="str">
        <f t="shared" si="4"/>
        <v xml:space="preserve"> </v>
      </c>
      <c r="F93" s="175" t="str">
        <f t="shared" si="5"/>
        <v xml:space="preserve"> </v>
      </c>
      <c r="G93" s="166" t="str">
        <f>IF(ISERROR(INDEX(#REF!,MATCH('Item IDs'!B93,#REF!,0),1)),"NOT ASSIGNED",INDEX(#REF!,MATCH('Item IDs'!B93,#REF!,0),1))</f>
        <v>NOT ASSIGNED</v>
      </c>
      <c r="H93" s="166"/>
    </row>
    <row r="94" spans="2:8">
      <c r="B94" s="164">
        <v>1090</v>
      </c>
      <c r="C94" s="165" t="str">
        <f>IF(ISERROR(VLOOKUP(B94,#REF!,3,FALSE)),"N/A",VLOOKUP(B94,#REF!,3,FALSE))</f>
        <v>N/A</v>
      </c>
      <c r="D94" s="180" t="str">
        <f t="shared" si="3"/>
        <v xml:space="preserve"> </v>
      </c>
      <c r="E94" s="175" t="str">
        <f t="shared" si="4"/>
        <v xml:space="preserve"> </v>
      </c>
      <c r="F94" s="175" t="str">
        <f t="shared" si="5"/>
        <v xml:space="preserve"> </v>
      </c>
      <c r="G94" s="166" t="str">
        <f>IF(ISERROR(INDEX(#REF!,MATCH('Item IDs'!B94,#REF!,0),1)),"NOT ASSIGNED",INDEX(#REF!,MATCH('Item IDs'!B94,#REF!,0),1))</f>
        <v>NOT ASSIGNED</v>
      </c>
      <c r="H94" s="166"/>
    </row>
    <row r="95" spans="2:8">
      <c r="B95" s="164">
        <v>1091</v>
      </c>
      <c r="C95" s="165" t="str">
        <f>IF(ISERROR(VLOOKUP(B95,#REF!,3,FALSE)),"N/A",VLOOKUP(B95,#REF!,3,FALSE))</f>
        <v>N/A</v>
      </c>
      <c r="D95" s="180" t="str">
        <f t="shared" si="3"/>
        <v xml:space="preserve"> </v>
      </c>
      <c r="E95" s="175" t="str">
        <f t="shared" si="4"/>
        <v xml:space="preserve"> </v>
      </c>
      <c r="F95" s="175" t="str">
        <f t="shared" si="5"/>
        <v xml:space="preserve"> </v>
      </c>
      <c r="G95" s="166" t="str">
        <f>IF(ISERROR(INDEX(#REF!,MATCH('Item IDs'!B95,#REF!,0),1)),"NOT ASSIGNED",INDEX(#REF!,MATCH('Item IDs'!B95,#REF!,0),1))</f>
        <v>NOT ASSIGNED</v>
      </c>
      <c r="H95" s="166"/>
    </row>
    <row r="96" spans="2:8">
      <c r="B96" s="164">
        <v>1092</v>
      </c>
      <c r="C96" s="165" t="str">
        <f>IF(ISERROR(VLOOKUP(B96,#REF!,3,FALSE)),"N/A",VLOOKUP(B96,#REF!,3,FALSE))</f>
        <v>N/A</v>
      </c>
      <c r="D96" s="180" t="str">
        <f t="shared" si="3"/>
        <v xml:space="preserve"> </v>
      </c>
      <c r="E96" s="175" t="str">
        <f t="shared" si="4"/>
        <v xml:space="preserve"> </v>
      </c>
      <c r="F96" s="180" t="str">
        <f t="shared" si="5"/>
        <v xml:space="preserve"> </v>
      </c>
      <c r="G96" s="166" t="str">
        <f>IF(ISERROR(INDEX(#REF!,MATCH('Item IDs'!B96,#REF!,0),1)),"NOT ASSIGNED",INDEX(#REF!,MATCH('Item IDs'!B96,#REF!,0),1))</f>
        <v>NOT ASSIGNED</v>
      </c>
      <c r="H96" s="166"/>
    </row>
    <row r="97" spans="2:8">
      <c r="B97" s="164">
        <v>1093</v>
      </c>
      <c r="C97" s="165" t="str">
        <f>IF(ISERROR(VLOOKUP(B97,#REF!,3,FALSE)),"N/A",VLOOKUP(B97,#REF!,3,FALSE))</f>
        <v>N/A</v>
      </c>
      <c r="D97" s="180" t="str">
        <f t="shared" si="3"/>
        <v xml:space="preserve"> </v>
      </c>
      <c r="E97" s="175" t="str">
        <f t="shared" si="4"/>
        <v xml:space="preserve"> </v>
      </c>
      <c r="F97" s="175" t="str">
        <f t="shared" si="5"/>
        <v xml:space="preserve"> </v>
      </c>
      <c r="G97" s="166" t="str">
        <f>IF(ISERROR(INDEX(#REF!,MATCH('Item IDs'!B97,#REF!,0),1)),"NOT ASSIGNED",INDEX(#REF!,MATCH('Item IDs'!B97,#REF!,0),1))</f>
        <v>NOT ASSIGNED</v>
      </c>
      <c r="H97" s="166"/>
    </row>
    <row r="98" spans="2:8">
      <c r="B98" s="164">
        <v>1094</v>
      </c>
      <c r="C98" s="165" t="str">
        <f>IF(ISERROR(VLOOKUP(B98,#REF!,3,FALSE)),"N/A",VLOOKUP(B98,#REF!,3,FALSE))</f>
        <v>N/A</v>
      </c>
      <c r="D98" s="180" t="str">
        <f t="shared" si="3"/>
        <v xml:space="preserve"> </v>
      </c>
      <c r="E98" s="175" t="str">
        <f t="shared" si="4"/>
        <v xml:space="preserve"> </v>
      </c>
      <c r="F98" s="175" t="str">
        <f t="shared" si="5"/>
        <v xml:space="preserve"> </v>
      </c>
      <c r="G98" s="166" t="str">
        <f>IF(ISERROR(INDEX(#REF!,MATCH('Item IDs'!B98,#REF!,0),1)),"NOT ASSIGNED",INDEX(#REF!,MATCH('Item IDs'!B98,#REF!,0),1))</f>
        <v>NOT ASSIGNED</v>
      </c>
      <c r="H98" s="166"/>
    </row>
    <row r="99" spans="2:8">
      <c r="B99" s="164">
        <v>1095</v>
      </c>
      <c r="C99" s="165" t="str">
        <f>IF(ISERROR(VLOOKUP(B99,#REF!,3,FALSE)),"N/A",VLOOKUP(B99,#REF!,3,FALSE))</f>
        <v>N/A</v>
      </c>
      <c r="D99" s="180" t="str">
        <f t="shared" si="3"/>
        <v xml:space="preserve"> </v>
      </c>
      <c r="E99" s="175" t="str">
        <f t="shared" si="4"/>
        <v xml:space="preserve"> </v>
      </c>
      <c r="F99" s="175" t="str">
        <f t="shared" si="5"/>
        <v xml:space="preserve"> </v>
      </c>
      <c r="G99" s="166" t="str">
        <f>IF(ISERROR(INDEX(#REF!,MATCH('Item IDs'!B99,#REF!,0),1)),"NOT ASSIGNED",INDEX(#REF!,MATCH('Item IDs'!B99,#REF!,0),1))</f>
        <v>NOT ASSIGNED</v>
      </c>
      <c r="H99" s="166"/>
    </row>
    <row r="100" spans="2:8">
      <c r="B100" s="164">
        <v>1096</v>
      </c>
      <c r="C100" s="165" t="str">
        <f>IF(ISERROR(VLOOKUP(B100,#REF!,3,FALSE)),"N/A",VLOOKUP(B100,#REF!,3,FALSE))</f>
        <v>N/A</v>
      </c>
      <c r="D100" s="180" t="str">
        <f t="shared" si="3"/>
        <v xml:space="preserve"> </v>
      </c>
      <c r="E100" s="175" t="str">
        <f t="shared" si="4"/>
        <v xml:space="preserve"> </v>
      </c>
      <c r="F100" s="180" t="str">
        <f t="shared" si="5"/>
        <v xml:space="preserve"> </v>
      </c>
      <c r="G100" s="166" t="str">
        <f>IF(ISERROR(INDEX(#REF!,MATCH('Item IDs'!B100,#REF!,0),1)),"NOT ASSIGNED",INDEX(#REF!,MATCH('Item IDs'!B100,#REF!,0),1))</f>
        <v>NOT ASSIGNED</v>
      </c>
      <c r="H100" s="166"/>
    </row>
    <row r="101" spans="2:8">
      <c r="B101" s="164">
        <v>1097</v>
      </c>
      <c r="C101" s="165" t="str">
        <f>IF(ISERROR(VLOOKUP(B101,#REF!,3,FALSE)),"N/A",VLOOKUP(B101,#REF!,3,FALSE))</f>
        <v>N/A</v>
      </c>
      <c r="D101" s="180" t="str">
        <f t="shared" si="3"/>
        <v xml:space="preserve"> </v>
      </c>
      <c r="E101" s="175" t="str">
        <f t="shared" si="4"/>
        <v xml:space="preserve"> </v>
      </c>
      <c r="F101" s="180" t="str">
        <f t="shared" si="5"/>
        <v xml:space="preserve"> </v>
      </c>
      <c r="G101" s="166" t="str">
        <f>IF(ISERROR(INDEX(#REF!,MATCH('Item IDs'!B101,#REF!,0),1)),"NOT ASSIGNED",INDEX(#REF!,MATCH('Item IDs'!B101,#REF!,0),1))</f>
        <v>NOT ASSIGNED</v>
      </c>
      <c r="H101" s="166"/>
    </row>
    <row r="102" spans="2:8">
      <c r="B102" s="164">
        <v>1098</v>
      </c>
      <c r="C102" s="165" t="str">
        <f>IF(ISERROR(VLOOKUP(B102,#REF!,3,FALSE)),"N/A",VLOOKUP(B102,#REF!,3,FALSE))</f>
        <v>N/A</v>
      </c>
      <c r="D102" s="180" t="str">
        <f t="shared" si="3"/>
        <v xml:space="preserve"> </v>
      </c>
      <c r="E102" s="175" t="str">
        <f t="shared" si="4"/>
        <v xml:space="preserve"> </v>
      </c>
      <c r="F102" s="175" t="str">
        <f t="shared" si="5"/>
        <v xml:space="preserve"> </v>
      </c>
      <c r="G102" s="166" t="str">
        <f>IF(ISERROR(INDEX(#REF!,MATCH('Item IDs'!B102,#REF!,0),1)),"NOT ASSIGNED",INDEX(#REF!,MATCH('Item IDs'!B102,#REF!,0),1))</f>
        <v>NOT ASSIGNED</v>
      </c>
      <c r="H102" s="166"/>
    </row>
    <row r="103" spans="2:8">
      <c r="B103" s="164">
        <v>1099</v>
      </c>
      <c r="C103" s="165" t="str">
        <f>IF(ISERROR(VLOOKUP(B103,#REF!,3,FALSE)),"N/A",VLOOKUP(B103,#REF!,3,FALSE))</f>
        <v>N/A</v>
      </c>
      <c r="D103" s="180" t="str">
        <f t="shared" si="3"/>
        <v xml:space="preserve"> </v>
      </c>
      <c r="E103" s="175" t="str">
        <f t="shared" si="4"/>
        <v xml:space="preserve"> </v>
      </c>
      <c r="F103" s="180" t="str">
        <f t="shared" si="5"/>
        <v xml:space="preserve"> </v>
      </c>
      <c r="G103" s="166" t="str">
        <f>IF(ISERROR(INDEX(#REF!,MATCH('Item IDs'!B103,#REF!,0),1)),"NOT ASSIGNED",INDEX(#REF!,MATCH('Item IDs'!B103,#REF!,0),1))</f>
        <v>NOT ASSIGNED</v>
      </c>
      <c r="H103" s="166"/>
    </row>
    <row r="104" spans="2:8">
      <c r="B104" s="164">
        <v>1100</v>
      </c>
      <c r="C104" s="165" t="str">
        <f>IF(ISERROR(VLOOKUP(B104,#REF!,3,FALSE)),"N/A",VLOOKUP(B104,#REF!,3,FALSE))</f>
        <v>N/A</v>
      </c>
      <c r="D104" s="180" t="str">
        <f t="shared" si="3"/>
        <v xml:space="preserve"> </v>
      </c>
      <c r="E104" s="175" t="str">
        <f t="shared" si="4"/>
        <v xml:space="preserve"> </v>
      </c>
      <c r="F104" s="175" t="str">
        <f t="shared" si="5"/>
        <v xml:space="preserve"> </v>
      </c>
      <c r="G104" s="166" t="str">
        <f>IF(ISERROR(INDEX(#REF!,MATCH('Item IDs'!B104,#REF!,0),1)),"NOT ASSIGNED",INDEX(#REF!,MATCH('Item IDs'!B104,#REF!,0),1))</f>
        <v>NOT ASSIGNED</v>
      </c>
      <c r="H104" s="166"/>
    </row>
    <row r="105" spans="2:8">
      <c r="B105" s="164">
        <v>1101</v>
      </c>
      <c r="C105" s="165" t="str">
        <f>IF(ISERROR(VLOOKUP(B105,#REF!,3,FALSE)),"N/A",VLOOKUP(B105,#REF!,3,FALSE))</f>
        <v>N/A</v>
      </c>
      <c r="D105" s="180" t="str">
        <f t="shared" si="3"/>
        <v xml:space="preserve"> </v>
      </c>
      <c r="E105" s="175" t="str">
        <f t="shared" si="4"/>
        <v xml:space="preserve"> </v>
      </c>
      <c r="F105" s="180" t="str">
        <f t="shared" si="5"/>
        <v xml:space="preserve"> </v>
      </c>
      <c r="G105" s="166" t="str">
        <f>IF(ISERROR(INDEX(#REF!,MATCH('Item IDs'!B105,#REF!,0),1)),"NOT ASSIGNED",INDEX(#REF!,MATCH('Item IDs'!B105,#REF!,0),1))</f>
        <v>NOT ASSIGNED</v>
      </c>
      <c r="H105" s="166"/>
    </row>
    <row r="106" spans="2:8">
      <c r="B106" s="164">
        <v>1102</v>
      </c>
      <c r="C106" s="165" t="str">
        <f>IF(ISERROR(VLOOKUP(B106,#REF!,3,FALSE)),"N/A",VLOOKUP(B106,#REF!,3,FALSE))</f>
        <v>N/A</v>
      </c>
      <c r="D106" s="180" t="str">
        <f t="shared" si="3"/>
        <v xml:space="preserve"> </v>
      </c>
      <c r="E106" s="175" t="str">
        <f t="shared" si="4"/>
        <v xml:space="preserve"> </v>
      </c>
      <c r="F106" s="175" t="str">
        <f t="shared" si="5"/>
        <v xml:space="preserve"> </v>
      </c>
      <c r="G106" s="166" t="str">
        <f>IF(ISERROR(INDEX(#REF!,MATCH('Item IDs'!B106,#REF!,0),1)),"NOT ASSIGNED",INDEX(#REF!,MATCH('Item IDs'!B106,#REF!,0),1))</f>
        <v>NOT ASSIGNED</v>
      </c>
      <c r="H106" s="166"/>
    </row>
    <row r="107" spans="2:8">
      <c r="B107" s="164">
        <v>1103</v>
      </c>
      <c r="C107" s="165" t="str">
        <f>IF(ISERROR(VLOOKUP(B107,#REF!,3,FALSE)),"N/A",VLOOKUP(B107,#REF!,3,FALSE))</f>
        <v>N/A</v>
      </c>
      <c r="D107" s="180" t="str">
        <f t="shared" si="3"/>
        <v xml:space="preserve"> </v>
      </c>
      <c r="E107" s="175" t="str">
        <f t="shared" si="4"/>
        <v xml:space="preserve"> </v>
      </c>
      <c r="F107" s="175" t="str">
        <f t="shared" si="5"/>
        <v xml:space="preserve"> </v>
      </c>
      <c r="G107" s="166" t="str">
        <f>IF(ISERROR(INDEX(#REF!,MATCH('Item IDs'!B107,#REF!,0),1)),"NOT ASSIGNED",INDEX(#REF!,MATCH('Item IDs'!B107,#REF!,0),1))</f>
        <v>NOT ASSIGNED</v>
      </c>
      <c r="H107" s="166"/>
    </row>
    <row r="108" spans="2:8">
      <c r="B108" s="230">
        <v>1104</v>
      </c>
      <c r="C108" s="231" t="s">
        <v>214</v>
      </c>
      <c r="D108" s="232" t="s">
        <v>423</v>
      </c>
      <c r="E108" s="233" t="s">
        <v>424</v>
      </c>
      <c r="F108" s="233" t="s">
        <v>425</v>
      </c>
      <c r="G108" s="234" t="s">
        <v>330</v>
      </c>
      <c r="H108" s="234">
        <v>2014</v>
      </c>
    </row>
    <row r="109" spans="2:8">
      <c r="B109" s="164">
        <v>1105</v>
      </c>
      <c r="C109" s="165" t="str">
        <f>IF(ISERROR(VLOOKUP(B109,#REF!,3,FALSE)),"N/A",VLOOKUP(B109,#REF!,3,FALSE))</f>
        <v>N/A</v>
      </c>
      <c r="D109" s="180" t="str">
        <f t="shared" si="3"/>
        <v xml:space="preserve"> </v>
      </c>
      <c r="E109" s="175" t="str">
        <f t="shared" si="4"/>
        <v xml:space="preserve"> </v>
      </c>
      <c r="F109" s="175" t="str">
        <f t="shared" si="5"/>
        <v xml:space="preserve"> </v>
      </c>
      <c r="G109" s="166" t="str">
        <f>IF(ISERROR(INDEX(#REF!,MATCH('Item IDs'!B109,#REF!,0),1)),"NOT ASSIGNED",INDEX(#REF!,MATCH('Item IDs'!B109,#REF!,0),1))</f>
        <v>NOT ASSIGNED</v>
      </c>
      <c r="H109" s="166"/>
    </row>
    <row r="110" spans="2:8">
      <c r="B110" s="230">
        <v>1106</v>
      </c>
      <c r="C110" s="231" t="s">
        <v>515</v>
      </c>
      <c r="D110" s="232" t="s">
        <v>423</v>
      </c>
      <c r="E110" s="233" t="s">
        <v>427</v>
      </c>
      <c r="F110" s="233" t="s">
        <v>425</v>
      </c>
      <c r="G110" s="234" t="s">
        <v>516</v>
      </c>
      <c r="H110" s="234">
        <v>2014</v>
      </c>
    </row>
    <row r="111" spans="2:8">
      <c r="B111" s="164">
        <v>1107</v>
      </c>
      <c r="C111" s="165" t="str">
        <f>IF(ISERROR(VLOOKUP(B111,#REF!,3,FALSE)),"N/A",VLOOKUP(B111,#REF!,3,FALSE))</f>
        <v>N/A</v>
      </c>
      <c r="D111" s="180" t="str">
        <f t="shared" si="3"/>
        <v xml:space="preserve"> </v>
      </c>
      <c r="E111" s="175" t="str">
        <f t="shared" si="4"/>
        <v xml:space="preserve"> </v>
      </c>
      <c r="F111" s="175" t="str">
        <f t="shared" si="5"/>
        <v xml:space="preserve"> </v>
      </c>
      <c r="G111" s="166" t="str">
        <f>IF(ISERROR(INDEX(#REF!,MATCH('Item IDs'!B111,#REF!,0),1)),"NOT ASSIGNED",INDEX(#REF!,MATCH('Item IDs'!B111,#REF!,0),1))</f>
        <v>NOT ASSIGNED</v>
      </c>
      <c r="H111" s="166"/>
    </row>
    <row r="112" spans="2:8">
      <c r="B112" s="164">
        <v>1108</v>
      </c>
      <c r="C112" s="165" t="str">
        <f>IF(ISERROR(VLOOKUP(B112,#REF!,3,FALSE)),"N/A",VLOOKUP(B112,#REF!,3,FALSE))</f>
        <v>N/A</v>
      </c>
      <c r="D112" s="180" t="str">
        <f t="shared" si="3"/>
        <v xml:space="preserve"> </v>
      </c>
      <c r="E112" s="175" t="str">
        <f t="shared" si="4"/>
        <v xml:space="preserve"> </v>
      </c>
      <c r="F112" s="175" t="str">
        <f t="shared" si="5"/>
        <v xml:space="preserve"> </v>
      </c>
      <c r="G112" s="166" t="str">
        <f>IF(ISERROR(INDEX(#REF!,MATCH('Item IDs'!B112,#REF!,0),1)),"NOT ASSIGNED",INDEX(#REF!,MATCH('Item IDs'!B112,#REF!,0),1))</f>
        <v>NOT ASSIGNED</v>
      </c>
      <c r="H112" s="166"/>
    </row>
    <row r="113" spans="2:8">
      <c r="B113" s="164">
        <v>1109</v>
      </c>
      <c r="C113" s="165" t="str">
        <f>IF(ISERROR(VLOOKUP(B113,#REF!,3,FALSE)),"N/A",VLOOKUP(B113,#REF!,3,FALSE))</f>
        <v>N/A</v>
      </c>
      <c r="D113" s="180" t="str">
        <f t="shared" si="3"/>
        <v xml:space="preserve"> </v>
      </c>
      <c r="E113" s="175" t="str">
        <f t="shared" si="4"/>
        <v xml:space="preserve"> </v>
      </c>
      <c r="F113" s="175" t="str">
        <f t="shared" si="5"/>
        <v xml:space="preserve"> </v>
      </c>
      <c r="G113" s="166" t="str">
        <f>IF(ISERROR(INDEX(#REF!,MATCH('Item IDs'!B113,#REF!,0),1)),"NOT ASSIGNED",INDEX(#REF!,MATCH('Item IDs'!B113,#REF!,0),1))</f>
        <v>NOT ASSIGNED</v>
      </c>
      <c r="H113" s="166"/>
    </row>
    <row r="114" spans="2:8">
      <c r="B114" s="164">
        <v>1110</v>
      </c>
      <c r="C114" s="165" t="str">
        <f>IF(ISERROR(VLOOKUP(B114,#REF!,3,FALSE)),"N/A",VLOOKUP(B114,#REF!,3,FALSE))</f>
        <v>N/A</v>
      </c>
      <c r="D114" s="180" t="str">
        <f t="shared" si="3"/>
        <v xml:space="preserve"> </v>
      </c>
      <c r="E114" s="175" t="str">
        <f t="shared" si="4"/>
        <v xml:space="preserve"> </v>
      </c>
      <c r="F114" s="175" t="str">
        <f t="shared" si="5"/>
        <v xml:space="preserve"> </v>
      </c>
      <c r="G114" s="166" t="str">
        <f>IF(ISERROR(INDEX(#REF!,MATCH('Item IDs'!B114,#REF!,0),1)),"NOT ASSIGNED",INDEX(#REF!,MATCH('Item IDs'!B114,#REF!,0),1))</f>
        <v>NOT ASSIGNED</v>
      </c>
      <c r="H114" s="166"/>
    </row>
    <row r="115" spans="2:8">
      <c r="B115" s="230">
        <v>1111</v>
      </c>
      <c r="C115" s="231" t="s">
        <v>254</v>
      </c>
      <c r="D115" s="232" t="s">
        <v>517</v>
      </c>
      <c r="E115" s="233" t="s">
        <v>437</v>
      </c>
      <c r="F115" s="233" t="s">
        <v>425</v>
      </c>
      <c r="G115" s="234" t="s">
        <v>332</v>
      </c>
      <c r="H115" s="234">
        <v>2014</v>
      </c>
    </row>
    <row r="116" spans="2:8">
      <c r="B116" s="230">
        <v>1112</v>
      </c>
      <c r="C116" s="231" t="s">
        <v>255</v>
      </c>
      <c r="D116" s="232" t="s">
        <v>517</v>
      </c>
      <c r="E116" s="233" t="s">
        <v>424</v>
      </c>
      <c r="F116" s="233" t="s">
        <v>425</v>
      </c>
      <c r="G116" s="234" t="s">
        <v>333</v>
      </c>
      <c r="H116" s="234">
        <v>2014</v>
      </c>
    </row>
    <row r="117" spans="2:8">
      <c r="B117" s="230">
        <v>1113</v>
      </c>
      <c r="C117" s="231" t="s">
        <v>256</v>
      </c>
      <c r="D117" s="232" t="s">
        <v>517</v>
      </c>
      <c r="E117" s="233" t="s">
        <v>438</v>
      </c>
      <c r="F117" s="233" t="s">
        <v>425</v>
      </c>
      <c r="G117" s="234" t="s">
        <v>345</v>
      </c>
      <c r="H117" s="234">
        <v>2014</v>
      </c>
    </row>
    <row r="118" spans="2:8">
      <c r="B118" s="230">
        <v>1114</v>
      </c>
      <c r="C118" s="231" t="s">
        <v>257</v>
      </c>
      <c r="D118" s="232" t="s">
        <v>517</v>
      </c>
      <c r="E118" s="233" t="s">
        <v>427</v>
      </c>
      <c r="F118" s="233" t="s">
        <v>425</v>
      </c>
      <c r="G118" s="234" t="s">
        <v>346</v>
      </c>
      <c r="H118" s="234">
        <v>2014</v>
      </c>
    </row>
    <row r="119" spans="2:8">
      <c r="B119" s="230">
        <v>1115</v>
      </c>
      <c r="C119" s="231" t="s">
        <v>258</v>
      </c>
      <c r="D119" s="232" t="s">
        <v>517</v>
      </c>
      <c r="E119" s="233" t="s">
        <v>428</v>
      </c>
      <c r="F119" s="233" t="s">
        <v>425</v>
      </c>
      <c r="G119" s="234" t="s">
        <v>342</v>
      </c>
      <c r="H119" s="234">
        <v>2014</v>
      </c>
    </row>
    <row r="120" spans="2:8">
      <c r="B120" s="230">
        <v>1116</v>
      </c>
      <c r="C120" s="231" t="s">
        <v>344</v>
      </c>
      <c r="D120" s="232" t="s">
        <v>517</v>
      </c>
      <c r="E120" s="233" t="s">
        <v>439</v>
      </c>
      <c r="F120" s="233" t="s">
        <v>425</v>
      </c>
      <c r="G120" s="234" t="s">
        <v>343</v>
      </c>
      <c r="H120" s="234">
        <v>2014</v>
      </c>
    </row>
    <row r="121" spans="2:8">
      <c r="B121" s="164">
        <v>1117</v>
      </c>
      <c r="C121" s="165" t="str">
        <f>IF(ISERROR(VLOOKUP(B121,#REF!,3,FALSE)),"N/A",VLOOKUP(B121,#REF!,3,FALSE))</f>
        <v>N/A</v>
      </c>
      <c r="D121" s="180" t="str">
        <f t="shared" si="3"/>
        <v xml:space="preserve"> </v>
      </c>
      <c r="E121" s="175" t="str">
        <f t="shared" si="4"/>
        <v xml:space="preserve"> </v>
      </c>
      <c r="F121" s="175" t="str">
        <f t="shared" si="5"/>
        <v xml:space="preserve"> </v>
      </c>
      <c r="G121" s="166" t="str">
        <f>IF(ISERROR(INDEX(#REF!,MATCH('Item IDs'!B121,#REF!,0),1)),"NOT ASSIGNED",INDEX(#REF!,MATCH('Item IDs'!B121,#REF!,0),1))</f>
        <v>NOT ASSIGNED</v>
      </c>
      <c r="H121" s="166"/>
    </row>
    <row r="122" spans="2:8">
      <c r="B122" s="230">
        <v>1118</v>
      </c>
      <c r="C122" s="231" t="s">
        <v>278</v>
      </c>
      <c r="D122" s="232" t="str">
        <f t="shared" si="3"/>
        <v>17</v>
      </c>
      <c r="E122" s="233" t="str">
        <f t="shared" si="4"/>
        <v>a</v>
      </c>
      <c r="F122" s="233" t="str">
        <f t="shared" si="5"/>
        <v xml:space="preserve"> </v>
      </c>
      <c r="G122" s="234" t="s">
        <v>276</v>
      </c>
      <c r="H122" s="234">
        <v>2016</v>
      </c>
    </row>
    <row r="123" spans="2:8">
      <c r="B123" s="230">
        <v>1119</v>
      </c>
      <c r="C123" s="231" t="s">
        <v>279</v>
      </c>
      <c r="D123" s="232" t="str">
        <f t="shared" si="3"/>
        <v>17</v>
      </c>
      <c r="E123" s="233" t="str">
        <f t="shared" si="4"/>
        <v>b</v>
      </c>
      <c r="F123" s="233" t="str">
        <f t="shared" si="5"/>
        <v xml:space="preserve"> </v>
      </c>
      <c r="G123" s="234" t="s">
        <v>484</v>
      </c>
      <c r="H123" s="234">
        <v>2016</v>
      </c>
    </row>
    <row r="124" spans="2:8">
      <c r="B124" s="230">
        <v>1120</v>
      </c>
      <c r="C124" s="231" t="s">
        <v>280</v>
      </c>
      <c r="D124" s="232" t="str">
        <f t="shared" si="3"/>
        <v>17</v>
      </c>
      <c r="E124" s="233" t="str">
        <f t="shared" si="4"/>
        <v>c</v>
      </c>
      <c r="F124" s="233" t="str">
        <f t="shared" si="5"/>
        <v xml:space="preserve"> </v>
      </c>
      <c r="G124" s="234" t="s">
        <v>277</v>
      </c>
      <c r="H124" s="234">
        <v>2016</v>
      </c>
    </row>
    <row r="125" spans="2:8">
      <c r="B125" s="164">
        <v>1121</v>
      </c>
      <c r="C125" s="165" t="str">
        <f>IF(ISERROR(VLOOKUP(B125,#REF!,3,FALSE)),"N/A",VLOOKUP(B125,#REF!,3,FALSE))</f>
        <v>N/A</v>
      </c>
      <c r="D125" s="180" t="str">
        <f t="shared" si="3"/>
        <v xml:space="preserve"> </v>
      </c>
      <c r="E125" s="175" t="str">
        <f t="shared" si="4"/>
        <v xml:space="preserve"> </v>
      </c>
      <c r="F125" s="175" t="str">
        <f t="shared" si="5"/>
        <v xml:space="preserve"> </v>
      </c>
      <c r="G125" s="166" t="str">
        <f>IF(ISERROR(INDEX(#REF!,MATCH('Item IDs'!B125,#REF!,0),1)),"NOT ASSIGNED",INDEX(#REF!,MATCH('Item IDs'!B125,#REF!,0),1))</f>
        <v>NOT ASSIGNED</v>
      </c>
      <c r="H125" s="166"/>
    </row>
    <row r="126" spans="2:8">
      <c r="B126" s="164">
        <v>1122</v>
      </c>
      <c r="C126" s="165" t="str">
        <f>IF(ISERROR(VLOOKUP(B126,#REF!,3,FALSE)),"N/A",VLOOKUP(B126,#REF!,3,FALSE))</f>
        <v>N/A</v>
      </c>
      <c r="D126" s="180" t="str">
        <f t="shared" si="3"/>
        <v xml:space="preserve"> </v>
      </c>
      <c r="E126" s="175" t="str">
        <f t="shared" si="4"/>
        <v xml:space="preserve"> </v>
      </c>
      <c r="F126" s="175" t="str">
        <f t="shared" si="5"/>
        <v xml:space="preserve"> </v>
      </c>
      <c r="G126" s="166" t="str">
        <f>IF(ISERROR(INDEX(#REF!,MATCH('Item IDs'!B126,#REF!,0),1)),"NOT ASSIGNED",INDEX(#REF!,MATCH('Item IDs'!B126,#REF!,0),1))</f>
        <v>NOT ASSIGNED</v>
      </c>
      <c r="H126" s="166"/>
    </row>
    <row r="127" spans="2:8">
      <c r="B127" s="164">
        <v>1123</v>
      </c>
      <c r="C127" s="165" t="str">
        <f>IF(ISERROR(VLOOKUP(B127,#REF!,3,FALSE)),"N/A",VLOOKUP(B127,#REF!,3,FALSE))</f>
        <v>N/A</v>
      </c>
      <c r="D127" s="180" t="str">
        <f t="shared" si="3"/>
        <v xml:space="preserve"> </v>
      </c>
      <c r="E127" s="175" t="str">
        <f t="shared" si="4"/>
        <v xml:space="preserve"> </v>
      </c>
      <c r="F127" s="175" t="str">
        <f t="shared" si="5"/>
        <v xml:space="preserve"> </v>
      </c>
      <c r="G127" s="166" t="str">
        <f>IF(ISERROR(INDEX(#REF!,MATCH('Item IDs'!B127,#REF!,0),1)),"NOT ASSIGNED",INDEX(#REF!,MATCH('Item IDs'!B127,#REF!,0),1))</f>
        <v>NOT ASSIGNED</v>
      </c>
      <c r="H127" s="166"/>
    </row>
    <row r="128" spans="2:8">
      <c r="B128" s="164">
        <v>1124</v>
      </c>
      <c r="C128" s="165" t="str">
        <f>IF(ISERROR(VLOOKUP(B128,#REF!,3,FALSE)),"N/A",VLOOKUP(B128,#REF!,3,FALSE))</f>
        <v>N/A</v>
      </c>
      <c r="D128" s="180" t="str">
        <f t="shared" si="3"/>
        <v xml:space="preserve"> </v>
      </c>
      <c r="E128" s="175" t="str">
        <f t="shared" si="4"/>
        <v xml:space="preserve"> </v>
      </c>
      <c r="F128" s="175" t="str">
        <f t="shared" si="5"/>
        <v xml:space="preserve"> </v>
      </c>
      <c r="G128" s="166" t="str">
        <f>IF(ISERROR(INDEX(#REF!,MATCH('Item IDs'!B128,#REF!,0),1)),"NOT ASSIGNED",INDEX(#REF!,MATCH('Item IDs'!B128,#REF!,0),1))</f>
        <v>NOT ASSIGNED</v>
      </c>
      <c r="H128" s="166"/>
    </row>
    <row r="129" spans="2:9">
      <c r="B129" s="164">
        <v>1125</v>
      </c>
      <c r="C129" s="165" t="str">
        <f>IF(ISERROR(VLOOKUP(B129,#REF!,3,FALSE)),"N/A",VLOOKUP(B129,#REF!,3,FALSE))</f>
        <v>N/A</v>
      </c>
      <c r="D129" s="180" t="str">
        <f t="shared" si="3"/>
        <v xml:space="preserve"> </v>
      </c>
      <c r="E129" s="175" t="str">
        <f t="shared" si="4"/>
        <v xml:space="preserve"> </v>
      </c>
      <c r="F129" s="175" t="str">
        <f t="shared" si="5"/>
        <v xml:space="preserve"> </v>
      </c>
      <c r="G129" s="166" t="str">
        <f>IF(ISERROR(INDEX(#REF!,MATCH('Item IDs'!B129,#REF!,0),1)),"NOT ASSIGNED",INDEX(#REF!,MATCH('Item IDs'!B129,#REF!,0),1))</f>
        <v>NOT ASSIGNED</v>
      </c>
      <c r="H129" s="166"/>
    </row>
    <row r="130" spans="2:9">
      <c r="B130" s="164">
        <v>1126</v>
      </c>
      <c r="C130" s="165" t="str">
        <f>IF(ISERROR(VLOOKUP(B130,#REF!,3,FALSE)),"N/A",VLOOKUP(B130,#REF!,3,FALSE))</f>
        <v>N/A</v>
      </c>
      <c r="D130" s="180" t="str">
        <f t="shared" si="3"/>
        <v xml:space="preserve"> </v>
      </c>
      <c r="E130" s="175" t="str">
        <f t="shared" si="4"/>
        <v xml:space="preserve"> </v>
      </c>
      <c r="F130" s="175" t="str">
        <f t="shared" si="5"/>
        <v xml:space="preserve"> </v>
      </c>
      <c r="G130" s="166" t="str">
        <f>IF(ISERROR(INDEX(#REF!,MATCH('Item IDs'!B130,#REF!,0),1)),"NOT ASSIGNED",INDEX(#REF!,MATCH('Item IDs'!B130,#REF!,0),1))</f>
        <v>NOT ASSIGNED</v>
      </c>
      <c r="H130" s="166"/>
    </row>
    <row r="131" spans="2:9">
      <c r="B131" s="164">
        <v>1127</v>
      </c>
      <c r="C131" s="165" t="str">
        <f>IF(ISERROR(VLOOKUP(B131,#REF!,3,FALSE)),"N/A",VLOOKUP(B131,#REF!,3,FALSE))</f>
        <v>N/A</v>
      </c>
      <c r="D131" s="180" t="str">
        <f t="shared" si="3"/>
        <v xml:space="preserve"> </v>
      </c>
      <c r="E131" s="175" t="str">
        <f t="shared" si="4"/>
        <v xml:space="preserve"> </v>
      </c>
      <c r="F131" s="175" t="str">
        <f t="shared" si="5"/>
        <v xml:space="preserve"> </v>
      </c>
      <c r="G131" s="166" t="str">
        <f>IF(ISERROR(INDEX(#REF!,MATCH('Item IDs'!B131,#REF!,0),1)),"NOT ASSIGNED",INDEX(#REF!,MATCH('Item IDs'!B131,#REF!,0),1))</f>
        <v>NOT ASSIGNED</v>
      </c>
      <c r="H131" s="166"/>
    </row>
    <row r="132" spans="2:9">
      <c r="B132" s="164">
        <v>1128</v>
      </c>
      <c r="C132" s="165" t="str">
        <f>IF(ISERROR(VLOOKUP(B132,#REF!,3,FALSE)),"N/A",VLOOKUP(B132,#REF!,3,FALSE))</f>
        <v>N/A</v>
      </c>
      <c r="D132" s="180" t="str">
        <f t="shared" si="3"/>
        <v xml:space="preserve"> </v>
      </c>
      <c r="E132" s="175" t="str">
        <f t="shared" si="4"/>
        <v xml:space="preserve"> </v>
      </c>
      <c r="F132" s="175" t="str">
        <f t="shared" si="5"/>
        <v xml:space="preserve"> </v>
      </c>
      <c r="G132" s="166" t="str">
        <f>IF(ISERROR(INDEX(#REF!,MATCH('Item IDs'!B132,#REF!,0),1)),"NOT ASSIGNED",INDEX(#REF!,MATCH('Item IDs'!B132,#REF!,0),1))</f>
        <v>NOT ASSIGNED</v>
      </c>
      <c r="H132" s="166"/>
    </row>
    <row r="133" spans="2:9">
      <c r="B133" s="164">
        <v>1129</v>
      </c>
      <c r="C133" s="165" t="str">
        <f>IF(ISERROR(VLOOKUP(B133,#REF!,3,FALSE)),"N/A",VLOOKUP(B133,#REF!,3,FALSE))</f>
        <v>N/A</v>
      </c>
      <c r="D133" s="180" t="str">
        <f t="shared" ref="D133:D190" si="6">IF(ISERROR(FIND(".",C133))," ",LEFT(C133,FIND(".",C133)-1))</f>
        <v xml:space="preserve"> </v>
      </c>
      <c r="E133" s="175" t="str">
        <f t="shared" ref="E133:E190" si="7">IF(ISERROR(FIND(".",C133))," ",LEFT(RIGHT(C133,LEN(C133)-FIND(".",C133)),FIND(".",RIGHT(C133,LEN(C133)-FIND(".",C133)))-1))</f>
        <v xml:space="preserve"> </v>
      </c>
      <c r="F133" s="180" t="str">
        <f t="shared" ref="F133:F190" si="8">IF(ISERROR(FIND("(",C133))," ",MID(C133,FIND("(",C133)+1,FIND(")",C133)-FIND("(",C133)-1))</f>
        <v xml:space="preserve"> </v>
      </c>
      <c r="G133" s="166" t="str">
        <f>IF(ISERROR(INDEX(#REF!,MATCH('Item IDs'!B133,#REF!,0),1)),"NOT ASSIGNED",INDEX(#REF!,MATCH('Item IDs'!B133,#REF!,0),1))</f>
        <v>NOT ASSIGNED</v>
      </c>
      <c r="H133" s="166"/>
    </row>
    <row r="134" spans="2:9">
      <c r="B134" s="164">
        <v>1130</v>
      </c>
      <c r="C134" s="165" t="str">
        <f>IF(ISERROR(VLOOKUP(B134,#REF!,3,FALSE)),"N/A",VLOOKUP(B134,#REF!,3,FALSE))</f>
        <v>N/A</v>
      </c>
      <c r="D134" s="180" t="str">
        <f t="shared" si="6"/>
        <v xml:space="preserve"> </v>
      </c>
      <c r="E134" s="175" t="str">
        <f t="shared" si="7"/>
        <v xml:space="preserve"> </v>
      </c>
      <c r="F134" s="180" t="str">
        <f t="shared" si="8"/>
        <v xml:space="preserve"> </v>
      </c>
      <c r="G134" s="166" t="str">
        <f>IF(ISERROR(INDEX(#REF!,MATCH('Item IDs'!B134,#REF!,0),1)),"NOT ASSIGNED",INDEX(#REF!,MATCH('Item IDs'!B134,#REF!,0),1))</f>
        <v>NOT ASSIGNED</v>
      </c>
      <c r="H134" s="166"/>
    </row>
    <row r="135" spans="2:9">
      <c r="B135" s="164">
        <v>1131</v>
      </c>
      <c r="C135" s="165" t="str">
        <f>IF(ISERROR(VLOOKUP(B135,#REF!,3,FALSE)),"N/A",VLOOKUP(B135,#REF!,3,FALSE))</f>
        <v>N/A</v>
      </c>
      <c r="D135" s="180" t="str">
        <f t="shared" si="6"/>
        <v xml:space="preserve"> </v>
      </c>
      <c r="E135" s="175" t="str">
        <f t="shared" si="7"/>
        <v xml:space="preserve"> </v>
      </c>
      <c r="F135" s="180" t="str">
        <f t="shared" si="8"/>
        <v xml:space="preserve"> </v>
      </c>
      <c r="G135" s="166" t="str">
        <f>IF(ISERROR(INDEX(#REF!,MATCH('Item IDs'!B135,#REF!,0),1)),"NOT ASSIGNED",INDEX(#REF!,MATCH('Item IDs'!B135,#REF!,0),1))</f>
        <v>NOT ASSIGNED</v>
      </c>
      <c r="H135" s="166"/>
    </row>
    <row r="136" spans="2:9">
      <c r="B136" s="164">
        <v>1132</v>
      </c>
      <c r="C136" s="165" t="str">
        <f>IF(ISERROR(VLOOKUP(B136,#REF!,3,FALSE)),"N/A",VLOOKUP(B136,#REF!,3,FALSE))</f>
        <v>N/A</v>
      </c>
      <c r="D136" s="180" t="str">
        <f t="shared" si="6"/>
        <v xml:space="preserve"> </v>
      </c>
      <c r="E136" s="175" t="str">
        <f t="shared" si="7"/>
        <v xml:space="preserve"> </v>
      </c>
      <c r="F136" s="180" t="str">
        <f t="shared" si="8"/>
        <v xml:space="preserve"> </v>
      </c>
      <c r="G136" s="166" t="str">
        <f>IF(ISERROR(INDEX(#REF!,MATCH('Item IDs'!B136,#REF!,0),1)),"NOT ASSIGNED",INDEX(#REF!,MATCH('Item IDs'!B136,#REF!,0),1))</f>
        <v>NOT ASSIGNED</v>
      </c>
      <c r="H136" s="166"/>
    </row>
    <row r="137" spans="2:9">
      <c r="B137" s="164">
        <v>1133</v>
      </c>
      <c r="C137" s="165" t="str">
        <f>IF(ISERROR(VLOOKUP(B137,#REF!,3,FALSE)),"N/A",VLOOKUP(B137,#REF!,3,FALSE))</f>
        <v>N/A</v>
      </c>
      <c r="D137" s="180" t="str">
        <f t="shared" si="6"/>
        <v xml:space="preserve"> </v>
      </c>
      <c r="E137" s="175" t="str">
        <f t="shared" si="7"/>
        <v xml:space="preserve"> </v>
      </c>
      <c r="F137" s="180" t="str">
        <f t="shared" si="8"/>
        <v xml:space="preserve"> </v>
      </c>
      <c r="G137" s="166" t="str">
        <f>IF(ISERROR(INDEX(#REF!,MATCH('Item IDs'!B137,#REF!,0),1)),"NOT ASSIGNED",INDEX(#REF!,MATCH('Item IDs'!B137,#REF!,0),1))</f>
        <v>NOT ASSIGNED</v>
      </c>
      <c r="H137" s="166"/>
    </row>
    <row r="138" spans="2:9">
      <c r="B138" s="164">
        <v>1134</v>
      </c>
      <c r="C138" s="165" t="str">
        <f>IF(ISERROR(VLOOKUP(B138,#REF!,3,FALSE)),"N/A",VLOOKUP(B138,#REF!,3,FALSE))</f>
        <v>N/A</v>
      </c>
      <c r="D138" s="180" t="str">
        <f t="shared" si="6"/>
        <v xml:space="preserve"> </v>
      </c>
      <c r="E138" s="175" t="str">
        <f t="shared" si="7"/>
        <v xml:space="preserve"> </v>
      </c>
      <c r="F138" s="180" t="str">
        <f t="shared" si="8"/>
        <v xml:space="preserve"> </v>
      </c>
      <c r="G138" s="166" t="str">
        <f>IF(ISERROR(INDEX(#REF!,MATCH('Item IDs'!B138,#REF!,0),1)),"NOT ASSIGNED",INDEX(#REF!,MATCH('Item IDs'!B138,#REF!,0),1))</f>
        <v>NOT ASSIGNED</v>
      </c>
      <c r="H138" s="166"/>
    </row>
    <row r="139" spans="2:9">
      <c r="B139" s="164">
        <v>1135</v>
      </c>
      <c r="C139" s="165" t="str">
        <f>IF(ISERROR(VLOOKUP(B139,#REF!,3,FALSE)),"N/A",VLOOKUP(B139,#REF!,3,FALSE))</f>
        <v>N/A</v>
      </c>
      <c r="D139" s="180" t="str">
        <f t="shared" si="6"/>
        <v xml:space="preserve"> </v>
      </c>
      <c r="E139" s="175" t="str">
        <f t="shared" si="7"/>
        <v xml:space="preserve"> </v>
      </c>
      <c r="F139" s="180" t="str">
        <f t="shared" si="8"/>
        <v xml:space="preserve"> </v>
      </c>
      <c r="G139" s="166" t="str">
        <f>IF(ISERROR(INDEX(#REF!,MATCH('Item IDs'!B139,#REF!,0),1)),"NOT ASSIGNED",INDEX(#REF!,MATCH('Item IDs'!B139,#REF!,0),1))</f>
        <v>NOT ASSIGNED</v>
      </c>
      <c r="H139" s="166"/>
    </row>
    <row r="140" spans="2:9">
      <c r="B140" s="164">
        <v>1136</v>
      </c>
      <c r="C140" s="165" t="str">
        <f>IF(ISERROR(VLOOKUP(B140,#REF!,3,FALSE)),"N/A",VLOOKUP(B140,#REF!,3,FALSE))</f>
        <v>N/A</v>
      </c>
      <c r="D140" s="180" t="str">
        <f t="shared" si="6"/>
        <v xml:space="preserve"> </v>
      </c>
      <c r="E140" s="175" t="str">
        <f t="shared" si="7"/>
        <v xml:space="preserve"> </v>
      </c>
      <c r="F140" s="180" t="str">
        <f t="shared" si="8"/>
        <v xml:space="preserve"> </v>
      </c>
      <c r="G140" s="166" t="str">
        <f>IF(ISERROR(INDEX(#REF!,MATCH('Item IDs'!B140,#REF!,0),1)),"NOT ASSIGNED",INDEX(#REF!,MATCH('Item IDs'!B140,#REF!,0),1))</f>
        <v>NOT ASSIGNED</v>
      </c>
      <c r="H140" s="257" t="s">
        <v>557</v>
      </c>
      <c r="I140" t="s">
        <v>558</v>
      </c>
    </row>
    <row r="141" spans="2:9">
      <c r="B141" s="164">
        <v>1137</v>
      </c>
      <c r="C141" s="165" t="str">
        <f>IF(ISERROR(VLOOKUP(B141,#REF!,3,FALSE)),"N/A",VLOOKUP(B141,#REF!,3,FALSE))</f>
        <v>N/A</v>
      </c>
      <c r="D141" s="180" t="str">
        <f t="shared" si="6"/>
        <v xml:space="preserve"> </v>
      </c>
      <c r="E141" s="175" t="str">
        <f t="shared" si="7"/>
        <v xml:space="preserve"> </v>
      </c>
      <c r="F141" s="180" t="str">
        <f t="shared" si="8"/>
        <v xml:space="preserve"> </v>
      </c>
      <c r="G141" s="166" t="str">
        <f>IF(ISERROR(INDEX(#REF!,MATCH('Item IDs'!B141,#REF!,0),1)),"NOT ASSIGNED",INDEX(#REF!,MATCH('Item IDs'!B141,#REF!,0),1))</f>
        <v>NOT ASSIGNED</v>
      </c>
      <c r="H141" s="257" t="s">
        <v>557</v>
      </c>
    </row>
    <row r="142" spans="2:9">
      <c r="B142" s="164">
        <v>1138</v>
      </c>
      <c r="C142" s="165" t="str">
        <f>IF(ISERROR(VLOOKUP(B142,#REF!,3,FALSE)),"N/A",VLOOKUP(B142,#REF!,3,FALSE))</f>
        <v>N/A</v>
      </c>
      <c r="D142" s="180" t="str">
        <f t="shared" si="6"/>
        <v xml:space="preserve"> </v>
      </c>
      <c r="E142" s="175" t="str">
        <f t="shared" si="7"/>
        <v xml:space="preserve"> </v>
      </c>
      <c r="F142" s="180" t="str">
        <f t="shared" si="8"/>
        <v xml:space="preserve"> </v>
      </c>
      <c r="G142" s="166" t="str">
        <f>IF(ISERROR(INDEX(#REF!,MATCH('Item IDs'!B142,#REF!,0),1)),"NOT ASSIGNED",INDEX(#REF!,MATCH('Item IDs'!B142,#REF!,0),1))</f>
        <v>NOT ASSIGNED</v>
      </c>
      <c r="H142" s="257" t="s">
        <v>557</v>
      </c>
    </row>
    <row r="143" spans="2:9">
      <c r="B143" s="164">
        <v>1139</v>
      </c>
      <c r="C143" s="165" t="str">
        <f>IF(ISERROR(VLOOKUP(B143,#REF!,3,FALSE)),"N/A",VLOOKUP(B143,#REF!,3,FALSE))</f>
        <v>N/A</v>
      </c>
      <c r="D143" s="180" t="str">
        <f t="shared" si="6"/>
        <v xml:space="preserve"> </v>
      </c>
      <c r="E143" s="175" t="str">
        <f t="shared" si="7"/>
        <v xml:space="preserve"> </v>
      </c>
      <c r="F143" s="180" t="str">
        <f t="shared" si="8"/>
        <v xml:space="preserve"> </v>
      </c>
      <c r="G143" s="166" t="str">
        <f>IF(ISERROR(INDEX(#REF!,MATCH('Item IDs'!B143,#REF!,0),1)),"NOT ASSIGNED",INDEX(#REF!,MATCH('Item IDs'!B143,#REF!,0),1))</f>
        <v>NOT ASSIGNED</v>
      </c>
      <c r="H143" s="257" t="s">
        <v>557</v>
      </c>
    </row>
    <row r="144" spans="2:9">
      <c r="B144" s="164">
        <v>1140</v>
      </c>
      <c r="C144" s="165" t="str">
        <f>IF(ISERROR(VLOOKUP(B144,#REF!,3,FALSE)),"N/A",VLOOKUP(B144,#REF!,3,FALSE))</f>
        <v>N/A</v>
      </c>
      <c r="D144" s="180" t="str">
        <f t="shared" si="6"/>
        <v xml:space="preserve"> </v>
      </c>
      <c r="E144" s="175" t="str">
        <f t="shared" si="7"/>
        <v xml:space="preserve"> </v>
      </c>
      <c r="F144" s="180" t="str">
        <f t="shared" si="8"/>
        <v xml:space="preserve"> </v>
      </c>
      <c r="G144" s="166" t="str">
        <f>IF(ISERROR(INDEX(#REF!,MATCH('Item IDs'!B144,#REF!,0),1)),"NOT ASSIGNED",INDEX(#REF!,MATCH('Item IDs'!B144,#REF!,0),1))</f>
        <v>NOT ASSIGNED</v>
      </c>
      <c r="H144" s="257" t="s">
        <v>557</v>
      </c>
    </row>
    <row r="145" spans="2:8">
      <c r="B145" s="164">
        <v>1141</v>
      </c>
      <c r="C145" s="165" t="str">
        <f>IF(ISERROR(VLOOKUP(B145,#REF!,3,FALSE)),"N/A",VLOOKUP(B145,#REF!,3,FALSE))</f>
        <v>N/A</v>
      </c>
      <c r="D145" s="180" t="str">
        <f t="shared" si="6"/>
        <v xml:space="preserve"> </v>
      </c>
      <c r="E145" s="175" t="str">
        <f t="shared" si="7"/>
        <v xml:space="preserve"> </v>
      </c>
      <c r="F145" s="180" t="str">
        <f t="shared" si="8"/>
        <v xml:space="preserve"> </v>
      </c>
      <c r="G145" s="166" t="str">
        <f>IF(ISERROR(INDEX(#REF!,MATCH('Item IDs'!B145,#REF!,0),1)),"NOT ASSIGNED",INDEX(#REF!,MATCH('Item IDs'!B145,#REF!,0),1))</f>
        <v>NOT ASSIGNED</v>
      </c>
      <c r="H145" s="257" t="s">
        <v>557</v>
      </c>
    </row>
    <row r="146" spans="2:8">
      <c r="B146" s="164">
        <v>1142</v>
      </c>
      <c r="C146" s="165" t="str">
        <f>IF(ISERROR(VLOOKUP(B146,#REF!,3,FALSE)),"N/A",VLOOKUP(B146,#REF!,3,FALSE))</f>
        <v>N/A</v>
      </c>
      <c r="D146" s="180" t="str">
        <f t="shared" si="6"/>
        <v xml:space="preserve"> </v>
      </c>
      <c r="E146" s="175" t="str">
        <f t="shared" si="7"/>
        <v xml:space="preserve"> </v>
      </c>
      <c r="F146" s="180" t="str">
        <f t="shared" si="8"/>
        <v xml:space="preserve"> </v>
      </c>
      <c r="G146" s="166" t="str">
        <f>IF(ISERROR(INDEX(#REF!,MATCH('Item IDs'!B146,#REF!,0),1)),"NOT ASSIGNED",INDEX(#REF!,MATCH('Item IDs'!B146,#REF!,0),1))</f>
        <v>NOT ASSIGNED</v>
      </c>
      <c r="H146" s="257" t="s">
        <v>557</v>
      </c>
    </row>
    <row r="147" spans="2:8">
      <c r="B147" s="164">
        <v>1143</v>
      </c>
      <c r="C147" s="165" t="str">
        <f>IF(ISERROR(VLOOKUP(B147,#REF!,3,FALSE)),"N/A",VLOOKUP(B147,#REF!,3,FALSE))</f>
        <v>N/A</v>
      </c>
      <c r="D147" s="180" t="str">
        <f t="shared" si="6"/>
        <v xml:space="preserve"> </v>
      </c>
      <c r="E147" s="175" t="str">
        <f t="shared" si="7"/>
        <v xml:space="preserve"> </v>
      </c>
      <c r="F147" s="180" t="str">
        <f t="shared" si="8"/>
        <v xml:space="preserve"> </v>
      </c>
      <c r="G147" s="166" t="str">
        <f>IF(ISERROR(INDEX(#REF!,MATCH('Item IDs'!B147,#REF!,0),1)),"NOT ASSIGNED",INDEX(#REF!,MATCH('Item IDs'!B147,#REF!,0),1))</f>
        <v>NOT ASSIGNED</v>
      </c>
      <c r="H147" s="257" t="s">
        <v>557</v>
      </c>
    </row>
    <row r="148" spans="2:8">
      <c r="B148" s="164">
        <v>1144</v>
      </c>
      <c r="C148" s="165" t="str">
        <f>IF(ISERROR(VLOOKUP(B148,#REF!,3,FALSE)),"N/A",VLOOKUP(B148,#REF!,3,FALSE))</f>
        <v>N/A</v>
      </c>
      <c r="D148" s="180" t="str">
        <f t="shared" si="6"/>
        <v xml:space="preserve"> </v>
      </c>
      <c r="E148" s="175" t="str">
        <f t="shared" si="7"/>
        <v xml:space="preserve"> </v>
      </c>
      <c r="F148" s="180" t="str">
        <f t="shared" si="8"/>
        <v xml:space="preserve"> </v>
      </c>
      <c r="G148" s="166" t="str">
        <f>IF(ISERROR(INDEX(#REF!,MATCH('Item IDs'!B148,#REF!,0),1)),"NOT ASSIGNED",INDEX(#REF!,MATCH('Item IDs'!B148,#REF!,0),1))</f>
        <v>NOT ASSIGNED</v>
      </c>
      <c r="H148" s="257" t="s">
        <v>557</v>
      </c>
    </row>
    <row r="149" spans="2:8">
      <c r="B149" s="164">
        <v>1145</v>
      </c>
      <c r="C149" s="165" t="str">
        <f>IF(ISERROR(VLOOKUP(B149,#REF!,3,FALSE)),"N/A",VLOOKUP(B149,#REF!,3,FALSE))</f>
        <v>N/A</v>
      </c>
      <c r="D149" s="180" t="str">
        <f t="shared" si="6"/>
        <v xml:space="preserve"> </v>
      </c>
      <c r="E149" s="175" t="str">
        <f t="shared" si="7"/>
        <v xml:space="preserve"> </v>
      </c>
      <c r="F149" s="180" t="str">
        <f t="shared" si="8"/>
        <v xml:space="preserve"> </v>
      </c>
      <c r="G149" s="166" t="str">
        <f>IF(ISERROR(INDEX(#REF!,MATCH('Item IDs'!B149,#REF!,0),1)),"NOT ASSIGNED",INDEX(#REF!,MATCH('Item IDs'!B149,#REF!,0),1))</f>
        <v>NOT ASSIGNED</v>
      </c>
      <c r="H149" s="257" t="s">
        <v>557</v>
      </c>
    </row>
    <row r="150" spans="2:8">
      <c r="B150" s="164">
        <v>1146</v>
      </c>
      <c r="C150" s="165" t="str">
        <f>IF(ISERROR(VLOOKUP(B150,#REF!,3,FALSE)),"N/A",VLOOKUP(B150,#REF!,3,FALSE))</f>
        <v>N/A</v>
      </c>
      <c r="D150" s="180" t="str">
        <f t="shared" si="6"/>
        <v xml:space="preserve"> </v>
      </c>
      <c r="E150" s="175" t="str">
        <f t="shared" si="7"/>
        <v xml:space="preserve"> </v>
      </c>
      <c r="F150" s="180" t="str">
        <f t="shared" si="8"/>
        <v xml:space="preserve"> </v>
      </c>
      <c r="G150" s="166" t="str">
        <f>IF(ISERROR(INDEX(#REF!,MATCH('Item IDs'!B150,#REF!,0),1)),"NOT ASSIGNED",INDEX(#REF!,MATCH('Item IDs'!B150,#REF!,0),1))</f>
        <v>NOT ASSIGNED</v>
      </c>
      <c r="H150" s="166"/>
    </row>
    <row r="151" spans="2:8">
      <c r="B151" s="230">
        <v>1147</v>
      </c>
      <c r="C151" s="231" t="s">
        <v>299</v>
      </c>
      <c r="D151" s="232">
        <v>19</v>
      </c>
      <c r="E151" s="233" t="s">
        <v>424</v>
      </c>
      <c r="F151" s="232" t="s">
        <v>425</v>
      </c>
      <c r="G151" s="234" t="s">
        <v>518</v>
      </c>
      <c r="H151" s="234">
        <v>2014</v>
      </c>
    </row>
    <row r="152" spans="2:8">
      <c r="B152" s="164">
        <v>1148</v>
      </c>
      <c r="C152" s="165" t="str">
        <f>IF(ISERROR(VLOOKUP(B152,#REF!,3,FALSE)),"N/A",VLOOKUP(B152,#REF!,3,FALSE))</f>
        <v>N/A</v>
      </c>
      <c r="D152" s="180" t="str">
        <f t="shared" si="6"/>
        <v xml:space="preserve"> </v>
      </c>
      <c r="E152" s="175" t="str">
        <f t="shared" si="7"/>
        <v xml:space="preserve"> </v>
      </c>
      <c r="F152" s="180" t="str">
        <f t="shared" si="8"/>
        <v xml:space="preserve"> </v>
      </c>
      <c r="G152" s="166" t="str">
        <f>IF(ISERROR(INDEX(#REF!,MATCH('Item IDs'!B152,#REF!,0),1)),"NOT ASSIGNED",INDEX(#REF!,MATCH('Item IDs'!B152,#REF!,0),1))</f>
        <v>NOT ASSIGNED</v>
      </c>
      <c r="H152" s="166"/>
    </row>
    <row r="153" spans="2:8">
      <c r="B153" s="164">
        <v>1149</v>
      </c>
      <c r="C153" s="165" t="str">
        <f>IF(ISERROR(VLOOKUP(B153,#REF!,3,FALSE)),"N/A",VLOOKUP(B153,#REF!,3,FALSE))</f>
        <v>N/A</v>
      </c>
      <c r="D153" s="180" t="str">
        <f t="shared" si="6"/>
        <v xml:space="preserve"> </v>
      </c>
      <c r="E153" s="175" t="str">
        <f t="shared" si="7"/>
        <v xml:space="preserve"> </v>
      </c>
      <c r="F153" s="180" t="str">
        <f t="shared" si="8"/>
        <v xml:space="preserve"> </v>
      </c>
      <c r="G153" s="166" t="str">
        <f>IF(ISERROR(INDEX(#REF!,MATCH('Item IDs'!B153,#REF!,0),1)),"NOT ASSIGNED",INDEX(#REF!,MATCH('Item IDs'!B153,#REF!,0),1))</f>
        <v>NOT ASSIGNED</v>
      </c>
      <c r="H153" s="166"/>
    </row>
    <row r="154" spans="2:8">
      <c r="B154" s="230">
        <v>1150</v>
      </c>
      <c r="C154" s="231" t="s">
        <v>519</v>
      </c>
      <c r="D154" s="232" t="s">
        <v>478</v>
      </c>
      <c r="E154" s="233" t="s">
        <v>428</v>
      </c>
      <c r="F154" s="232" t="s">
        <v>425</v>
      </c>
      <c r="G154" s="234" t="s">
        <v>520</v>
      </c>
      <c r="H154" s="234">
        <v>2014</v>
      </c>
    </row>
    <row r="155" spans="2:8">
      <c r="B155" s="230">
        <v>1151</v>
      </c>
      <c r="C155" s="231" t="s">
        <v>261</v>
      </c>
      <c r="D155" s="232" t="s">
        <v>436</v>
      </c>
      <c r="E155" s="233" t="s">
        <v>437</v>
      </c>
      <c r="F155" s="232" t="s">
        <v>425</v>
      </c>
      <c r="G155" s="234" t="s">
        <v>199</v>
      </c>
      <c r="H155" s="234">
        <v>2014</v>
      </c>
    </row>
    <row r="156" spans="2:8">
      <c r="B156" s="230">
        <v>1152</v>
      </c>
      <c r="C156" s="231" t="s">
        <v>262</v>
      </c>
      <c r="D156" s="232" t="s">
        <v>436</v>
      </c>
      <c r="E156" s="233" t="s">
        <v>424</v>
      </c>
      <c r="F156" s="232" t="s">
        <v>425</v>
      </c>
      <c r="G156" s="234" t="s">
        <v>200</v>
      </c>
      <c r="H156" s="234">
        <v>2014</v>
      </c>
    </row>
    <row r="157" spans="2:8">
      <c r="B157" s="230">
        <v>1153</v>
      </c>
      <c r="C157" s="231" t="s">
        <v>263</v>
      </c>
      <c r="D157" s="232" t="s">
        <v>436</v>
      </c>
      <c r="E157" s="233" t="s">
        <v>438</v>
      </c>
      <c r="F157" s="232" t="s">
        <v>425</v>
      </c>
      <c r="G157" s="234" t="s">
        <v>201</v>
      </c>
      <c r="H157" s="234">
        <v>2014</v>
      </c>
    </row>
    <row r="158" spans="2:8">
      <c r="B158" s="230">
        <v>1154</v>
      </c>
      <c r="C158" s="231" t="s">
        <v>264</v>
      </c>
      <c r="D158" s="232" t="s">
        <v>436</v>
      </c>
      <c r="E158" s="233" t="s">
        <v>427</v>
      </c>
      <c r="F158" s="232" t="s">
        <v>425</v>
      </c>
      <c r="G158" s="234" t="s">
        <v>202</v>
      </c>
      <c r="H158" s="234">
        <v>2014</v>
      </c>
    </row>
    <row r="159" spans="2:8">
      <c r="B159" s="230">
        <v>1155</v>
      </c>
      <c r="C159" s="231" t="s">
        <v>265</v>
      </c>
      <c r="D159" s="232" t="s">
        <v>436</v>
      </c>
      <c r="E159" s="233" t="s">
        <v>428</v>
      </c>
      <c r="F159" s="232" t="s">
        <v>425</v>
      </c>
      <c r="G159" s="234" t="s">
        <v>203</v>
      </c>
      <c r="H159" s="234">
        <v>2014</v>
      </c>
    </row>
    <row r="160" spans="2:8">
      <c r="B160" s="230">
        <v>1156</v>
      </c>
      <c r="C160" s="231" t="s">
        <v>266</v>
      </c>
      <c r="D160" s="232" t="s">
        <v>436</v>
      </c>
      <c r="E160" s="233" t="s">
        <v>439</v>
      </c>
      <c r="F160" s="232" t="s">
        <v>425</v>
      </c>
      <c r="G160" s="234" t="s">
        <v>204</v>
      </c>
      <c r="H160" s="234">
        <v>2014</v>
      </c>
    </row>
    <row r="161" spans="2:8">
      <c r="B161" s="230">
        <v>1157</v>
      </c>
      <c r="C161" s="231" t="s">
        <v>267</v>
      </c>
      <c r="D161" s="232" t="s">
        <v>436</v>
      </c>
      <c r="E161" s="233" t="s">
        <v>421</v>
      </c>
      <c r="F161" s="232" t="s">
        <v>425</v>
      </c>
      <c r="G161" s="234" t="s">
        <v>205</v>
      </c>
      <c r="H161" s="234">
        <v>2014</v>
      </c>
    </row>
    <row r="162" spans="2:8">
      <c r="B162" s="230">
        <v>1158</v>
      </c>
      <c r="C162" s="231" t="s">
        <v>268</v>
      </c>
      <c r="D162" s="232" t="s">
        <v>436</v>
      </c>
      <c r="E162" s="233" t="s">
        <v>440</v>
      </c>
      <c r="F162" s="232" t="s">
        <v>425</v>
      </c>
      <c r="G162" s="234" t="s">
        <v>206</v>
      </c>
      <c r="H162" s="234">
        <v>2014</v>
      </c>
    </row>
    <row r="163" spans="2:8">
      <c r="B163" s="230">
        <v>1159</v>
      </c>
      <c r="C163" s="231" t="s">
        <v>269</v>
      </c>
      <c r="D163" s="232" t="s">
        <v>436</v>
      </c>
      <c r="E163" s="233" t="s">
        <v>441</v>
      </c>
      <c r="F163" s="232" t="s">
        <v>425</v>
      </c>
      <c r="G163" s="234" t="s">
        <v>207</v>
      </c>
      <c r="H163" s="234">
        <v>2014</v>
      </c>
    </row>
    <row r="164" spans="2:8">
      <c r="B164" s="230">
        <v>1160</v>
      </c>
      <c r="C164" s="231" t="s">
        <v>270</v>
      </c>
      <c r="D164" s="232" t="s">
        <v>436</v>
      </c>
      <c r="E164" s="233" t="s">
        <v>442</v>
      </c>
      <c r="F164" s="232" t="s">
        <v>425</v>
      </c>
      <c r="G164" s="234" t="s">
        <v>208</v>
      </c>
      <c r="H164" s="234">
        <v>2014</v>
      </c>
    </row>
    <row r="165" spans="2:8">
      <c r="B165" s="230">
        <v>1161</v>
      </c>
      <c r="C165" s="231" t="s">
        <v>271</v>
      </c>
      <c r="D165" s="232" t="s">
        <v>436</v>
      </c>
      <c r="E165" s="233" t="s">
        <v>429</v>
      </c>
      <c r="F165" s="232" t="s">
        <v>425</v>
      </c>
      <c r="G165" s="234" t="s">
        <v>209</v>
      </c>
      <c r="H165" s="234">
        <v>2014</v>
      </c>
    </row>
    <row r="166" spans="2:8">
      <c r="B166" s="230">
        <v>1162</v>
      </c>
      <c r="C166" s="231" t="s">
        <v>272</v>
      </c>
      <c r="D166" s="232" t="s">
        <v>436</v>
      </c>
      <c r="E166" s="233" t="s">
        <v>430</v>
      </c>
      <c r="F166" s="232" t="s">
        <v>425</v>
      </c>
      <c r="G166" s="234" t="s">
        <v>210</v>
      </c>
      <c r="H166" s="234">
        <v>2014</v>
      </c>
    </row>
    <row r="167" spans="2:8">
      <c r="B167" s="230">
        <v>1163</v>
      </c>
      <c r="C167" s="231" t="s">
        <v>273</v>
      </c>
      <c r="D167" s="232" t="s">
        <v>436</v>
      </c>
      <c r="E167" s="233" t="s">
        <v>443</v>
      </c>
      <c r="F167" s="232" t="s">
        <v>425</v>
      </c>
      <c r="G167" s="234" t="s">
        <v>211</v>
      </c>
      <c r="H167" s="234">
        <v>2014</v>
      </c>
    </row>
    <row r="168" spans="2:8">
      <c r="B168" s="230">
        <v>1164</v>
      </c>
      <c r="C168" s="231" t="s">
        <v>274</v>
      </c>
      <c r="D168" s="232" t="s">
        <v>436</v>
      </c>
      <c r="E168" s="233" t="s">
        <v>435</v>
      </c>
      <c r="F168" s="232" t="s">
        <v>425</v>
      </c>
      <c r="G168" s="234" t="s">
        <v>212</v>
      </c>
      <c r="H168" s="234">
        <v>2014</v>
      </c>
    </row>
    <row r="169" spans="2:8">
      <c r="B169" s="230">
        <v>1165</v>
      </c>
      <c r="C169" s="231" t="s">
        <v>275</v>
      </c>
      <c r="D169" s="232" t="s">
        <v>436</v>
      </c>
      <c r="E169" s="233" t="s">
        <v>444</v>
      </c>
      <c r="F169" s="232" t="s">
        <v>425</v>
      </c>
      <c r="G169" s="234" t="s">
        <v>213</v>
      </c>
      <c r="H169" s="234">
        <v>2014</v>
      </c>
    </row>
    <row r="170" spans="2:8">
      <c r="B170" s="164">
        <v>1166</v>
      </c>
      <c r="C170" s="165" t="str">
        <f>IF(ISERROR(VLOOKUP(B170,#REF!,3,FALSE)),"N/A",VLOOKUP(B170,#REF!,3,FALSE))</f>
        <v>N/A</v>
      </c>
      <c r="D170" s="180" t="str">
        <f t="shared" si="6"/>
        <v xml:space="preserve"> </v>
      </c>
      <c r="E170" s="175" t="str">
        <f t="shared" si="7"/>
        <v xml:space="preserve"> </v>
      </c>
      <c r="F170" s="180" t="str">
        <f t="shared" si="8"/>
        <v xml:space="preserve"> </v>
      </c>
      <c r="G170" s="166" t="str">
        <f>IF(ISERROR(INDEX(#REF!,MATCH('Item IDs'!B170,#REF!,0),1)),"NOT ASSIGNED",INDEX(#REF!,MATCH('Item IDs'!B170,#REF!,0),1))</f>
        <v>NOT ASSIGNED</v>
      </c>
      <c r="H170" s="166"/>
    </row>
    <row r="171" spans="2:8">
      <c r="B171" s="164">
        <v>1167</v>
      </c>
      <c r="C171" s="165" t="str">
        <f>IF(ISERROR(VLOOKUP(B171,#REF!,3,FALSE)),"N/A",VLOOKUP(B171,#REF!,3,FALSE))</f>
        <v>N/A</v>
      </c>
      <c r="D171" s="180" t="str">
        <f t="shared" si="6"/>
        <v xml:space="preserve"> </v>
      </c>
      <c r="E171" s="175" t="str">
        <f t="shared" si="7"/>
        <v xml:space="preserve"> </v>
      </c>
      <c r="F171" s="180" t="str">
        <f t="shared" si="8"/>
        <v xml:space="preserve"> </v>
      </c>
      <c r="G171" s="166" t="str">
        <f>IF(ISERROR(INDEX(#REF!,MATCH('Item IDs'!B171,#REF!,0),1)),"NOT ASSIGNED",INDEX(#REF!,MATCH('Item IDs'!B171,#REF!,0),1))</f>
        <v>NOT ASSIGNED</v>
      </c>
      <c r="H171" s="166"/>
    </row>
    <row r="172" spans="2:8">
      <c r="B172" s="164">
        <v>1168</v>
      </c>
      <c r="C172" s="165" t="str">
        <f>IF(ISERROR(VLOOKUP(B172,#REF!,3,FALSE)),"N/A",VLOOKUP(B172,#REF!,3,FALSE))</f>
        <v>N/A</v>
      </c>
      <c r="D172" s="180" t="str">
        <f t="shared" si="6"/>
        <v xml:space="preserve"> </v>
      </c>
      <c r="E172" s="175" t="str">
        <f t="shared" si="7"/>
        <v xml:space="preserve"> </v>
      </c>
      <c r="F172" s="180" t="str">
        <f t="shared" si="8"/>
        <v xml:space="preserve"> </v>
      </c>
      <c r="G172" s="166" t="str">
        <f>IF(ISERROR(INDEX(#REF!,MATCH('Item IDs'!B172,#REF!,0),1)),"NOT ASSIGNED",INDEX(#REF!,MATCH('Item IDs'!B172,#REF!,0),1))</f>
        <v>NOT ASSIGNED</v>
      </c>
      <c r="H172" s="166"/>
    </row>
    <row r="173" spans="2:8">
      <c r="B173" s="164">
        <v>1169</v>
      </c>
      <c r="C173" s="165" t="str">
        <f>IF(ISERROR(VLOOKUP(B173,#REF!,3,FALSE)),"N/A",VLOOKUP(B173,#REF!,3,FALSE))</f>
        <v>N/A</v>
      </c>
      <c r="D173" s="177" t="str">
        <f t="shared" si="6"/>
        <v xml:space="preserve"> </v>
      </c>
      <c r="E173" s="175" t="str">
        <f t="shared" si="7"/>
        <v xml:space="preserve"> </v>
      </c>
      <c r="F173" s="175" t="str">
        <f t="shared" si="8"/>
        <v xml:space="preserve"> </v>
      </c>
      <c r="G173" s="166" t="str">
        <f>IF(ISERROR(INDEX(#REF!,MATCH('Item IDs'!B173,#REF!,0),1)),"NOT ASSIGNED",INDEX(#REF!,MATCH('Item IDs'!B173,#REF!,0),1))</f>
        <v>NOT ASSIGNED</v>
      </c>
      <c r="H173" s="166"/>
    </row>
    <row r="174" spans="2:8">
      <c r="B174" s="164">
        <v>1170</v>
      </c>
      <c r="C174" s="165" t="str">
        <f>IF(ISERROR(VLOOKUP(B174,#REF!,3,FALSE)),"N/A",VLOOKUP(B174,#REF!,3,FALSE))</f>
        <v>N/A</v>
      </c>
      <c r="D174" s="177" t="str">
        <f t="shared" si="6"/>
        <v xml:space="preserve"> </v>
      </c>
      <c r="E174" s="175" t="str">
        <f t="shared" si="7"/>
        <v xml:space="preserve"> </v>
      </c>
      <c r="F174" s="175" t="str">
        <f t="shared" si="8"/>
        <v xml:space="preserve"> </v>
      </c>
      <c r="G174" s="166" t="str">
        <f>IF(ISERROR(INDEX(#REF!,MATCH('Item IDs'!B174,#REF!,0),1)),"NOT ASSIGNED",INDEX(#REF!,MATCH('Item IDs'!B174,#REF!,0),1))</f>
        <v>NOT ASSIGNED</v>
      </c>
      <c r="H174" s="166"/>
    </row>
    <row r="175" spans="2:8">
      <c r="B175" s="164">
        <v>1171</v>
      </c>
      <c r="C175" s="165" t="str">
        <f>IF(ISERROR(VLOOKUP(B175,#REF!,3,FALSE)),"N/A",VLOOKUP(B175,#REF!,3,FALSE))</f>
        <v>N/A</v>
      </c>
      <c r="D175" s="177" t="str">
        <f t="shared" si="6"/>
        <v xml:space="preserve"> </v>
      </c>
      <c r="E175" s="175" t="str">
        <f t="shared" si="7"/>
        <v xml:space="preserve"> </v>
      </c>
      <c r="F175" s="175" t="str">
        <f t="shared" si="8"/>
        <v xml:space="preserve"> </v>
      </c>
      <c r="G175" s="166" t="str">
        <f>IF(ISERROR(INDEX(#REF!,MATCH('Item IDs'!B175,#REF!,0),1)),"NOT ASSIGNED",INDEX(#REF!,MATCH('Item IDs'!B175,#REF!,0),1))</f>
        <v>NOT ASSIGNED</v>
      </c>
      <c r="H175" s="166"/>
    </row>
    <row r="176" spans="2:8">
      <c r="B176" s="164">
        <v>1172</v>
      </c>
      <c r="C176" s="165" t="str">
        <f>IF(ISERROR(VLOOKUP(B176,#REF!,3,FALSE)),"N/A",VLOOKUP(B176,#REF!,3,FALSE))</f>
        <v>N/A</v>
      </c>
      <c r="D176" s="177" t="str">
        <f t="shared" si="6"/>
        <v xml:space="preserve"> </v>
      </c>
      <c r="E176" s="175" t="str">
        <f t="shared" si="7"/>
        <v xml:space="preserve"> </v>
      </c>
      <c r="F176" s="175" t="str">
        <f t="shared" si="8"/>
        <v xml:space="preserve"> </v>
      </c>
      <c r="G176" s="166" t="str">
        <f>IF(ISERROR(INDEX(#REF!,MATCH('Item IDs'!B176,#REF!,0),1)),"NOT ASSIGNED",INDEX(#REF!,MATCH('Item IDs'!B176,#REF!,0),1))</f>
        <v>NOT ASSIGNED</v>
      </c>
      <c r="H176" s="166"/>
    </row>
    <row r="177" spans="2:8">
      <c r="B177" s="164">
        <v>1173</v>
      </c>
      <c r="C177" s="165" t="str">
        <f>IF(ISERROR(VLOOKUP(B177,#REF!,3,FALSE)),"N/A",VLOOKUP(B177,#REF!,3,FALSE))</f>
        <v>N/A</v>
      </c>
      <c r="D177" s="177" t="str">
        <f t="shared" si="6"/>
        <v xml:space="preserve"> </v>
      </c>
      <c r="E177" s="175" t="str">
        <f t="shared" si="7"/>
        <v xml:space="preserve"> </v>
      </c>
      <c r="F177" s="175" t="str">
        <f t="shared" si="8"/>
        <v xml:space="preserve"> </v>
      </c>
      <c r="G177" s="166" t="str">
        <f>IF(ISERROR(INDEX(#REF!,MATCH('Item IDs'!B177,#REF!,0),1)),"NOT ASSIGNED",INDEX(#REF!,MATCH('Item IDs'!B177,#REF!,0),1))</f>
        <v>NOT ASSIGNED</v>
      </c>
      <c r="H177" s="166"/>
    </row>
    <row r="178" spans="2:8">
      <c r="B178" s="164">
        <v>1174</v>
      </c>
      <c r="C178" s="165" t="str">
        <f>IF(ISERROR(VLOOKUP(B178,#REF!,3,FALSE)),"N/A",VLOOKUP(B178,#REF!,3,FALSE))</f>
        <v>N/A</v>
      </c>
      <c r="D178" s="177" t="str">
        <f t="shared" si="6"/>
        <v xml:space="preserve"> </v>
      </c>
      <c r="E178" s="175" t="str">
        <f t="shared" si="7"/>
        <v xml:space="preserve"> </v>
      </c>
      <c r="F178" s="175" t="str">
        <f t="shared" si="8"/>
        <v xml:space="preserve"> </v>
      </c>
      <c r="G178" s="166" t="str">
        <f>IF(ISERROR(INDEX(#REF!,MATCH('Item IDs'!B178,#REF!,0),1)),"NOT ASSIGNED",INDEX(#REF!,MATCH('Item IDs'!B178,#REF!,0),1))</f>
        <v>NOT ASSIGNED</v>
      </c>
      <c r="H178" s="166"/>
    </row>
    <row r="179" spans="2:8">
      <c r="B179" s="164">
        <v>1175</v>
      </c>
      <c r="C179" s="165" t="str">
        <f>IF(ISERROR(VLOOKUP(B179,#REF!,3,FALSE)),"N/A",VLOOKUP(B179,#REF!,3,FALSE))</f>
        <v>N/A</v>
      </c>
      <c r="D179" s="177" t="str">
        <f t="shared" si="6"/>
        <v xml:space="preserve"> </v>
      </c>
      <c r="E179" s="175" t="str">
        <f t="shared" si="7"/>
        <v xml:space="preserve"> </v>
      </c>
      <c r="F179" s="175" t="str">
        <f t="shared" si="8"/>
        <v xml:space="preserve"> </v>
      </c>
      <c r="G179" s="166" t="str">
        <f>IF(ISERROR(INDEX(#REF!,MATCH('Item IDs'!B179,#REF!,0),1)),"NOT ASSIGNED",INDEX(#REF!,MATCH('Item IDs'!B179,#REF!,0),1))</f>
        <v>NOT ASSIGNED</v>
      </c>
      <c r="H179" s="166"/>
    </row>
    <row r="180" spans="2:8">
      <c r="B180" s="164">
        <v>1176</v>
      </c>
      <c r="C180" s="165" t="str">
        <f>IF(ISERROR(VLOOKUP(B180,#REF!,3,FALSE)),"N/A",VLOOKUP(B180,#REF!,3,FALSE))</f>
        <v>N/A</v>
      </c>
      <c r="D180" s="177" t="str">
        <f t="shared" si="6"/>
        <v xml:space="preserve"> </v>
      </c>
      <c r="E180" s="175" t="str">
        <f t="shared" si="7"/>
        <v xml:space="preserve"> </v>
      </c>
      <c r="F180" s="175" t="str">
        <f t="shared" si="8"/>
        <v xml:space="preserve"> </v>
      </c>
      <c r="G180" s="166" t="str">
        <f>IF(ISERROR(INDEX(#REF!,MATCH('Item IDs'!B180,#REF!,0),1)),"NOT ASSIGNED",INDEX(#REF!,MATCH('Item IDs'!B180,#REF!,0),1))</f>
        <v>NOT ASSIGNED</v>
      </c>
      <c r="H180" s="166"/>
    </row>
    <row r="181" spans="2:8">
      <c r="B181" s="164">
        <v>1177</v>
      </c>
      <c r="C181" s="165" t="str">
        <f>IF(ISERROR(VLOOKUP(B181,#REF!,3,FALSE)),"N/A",VLOOKUP(B181,#REF!,3,FALSE))</f>
        <v>N/A</v>
      </c>
      <c r="D181" s="177" t="str">
        <f t="shared" si="6"/>
        <v xml:space="preserve"> </v>
      </c>
      <c r="E181" s="175" t="str">
        <f t="shared" si="7"/>
        <v xml:space="preserve"> </v>
      </c>
      <c r="F181" s="175" t="str">
        <f t="shared" si="8"/>
        <v xml:space="preserve"> </v>
      </c>
      <c r="G181" s="166" t="str">
        <f>IF(ISERROR(INDEX(#REF!,MATCH('Item IDs'!B181,#REF!,0),1)),"NOT ASSIGNED",INDEX(#REF!,MATCH('Item IDs'!B181,#REF!,0),1))</f>
        <v>NOT ASSIGNED</v>
      </c>
      <c r="H181" s="166"/>
    </row>
    <row r="182" spans="2:8">
      <c r="B182" s="164">
        <v>1178</v>
      </c>
      <c r="C182" s="165" t="str">
        <f>IF(ISERROR(VLOOKUP(B182,#REF!,3,FALSE)),"N/A",VLOOKUP(B182,#REF!,3,FALSE))</f>
        <v>N/A</v>
      </c>
      <c r="D182" s="177" t="str">
        <f t="shared" si="6"/>
        <v xml:space="preserve"> </v>
      </c>
      <c r="E182" s="175" t="str">
        <f t="shared" si="7"/>
        <v xml:space="preserve"> </v>
      </c>
      <c r="F182" s="175" t="str">
        <f t="shared" si="8"/>
        <v xml:space="preserve"> </v>
      </c>
      <c r="G182" s="166" t="str">
        <f>IF(ISERROR(INDEX(#REF!,MATCH('Item IDs'!B182,#REF!,0),1)),"NOT ASSIGNED",INDEX(#REF!,MATCH('Item IDs'!B182,#REF!,0),1))</f>
        <v>NOT ASSIGNED</v>
      </c>
      <c r="H182" s="166"/>
    </row>
    <row r="183" spans="2:8">
      <c r="B183" s="164">
        <v>1179</v>
      </c>
      <c r="C183" s="165" t="str">
        <f>IF(ISERROR(VLOOKUP(B183,#REF!,3,FALSE)),"N/A",VLOOKUP(B183,#REF!,3,FALSE))</f>
        <v>N/A</v>
      </c>
      <c r="D183" s="177" t="str">
        <f t="shared" si="6"/>
        <v xml:space="preserve"> </v>
      </c>
      <c r="E183" s="175" t="str">
        <f t="shared" si="7"/>
        <v xml:space="preserve"> </v>
      </c>
      <c r="F183" s="175" t="str">
        <f t="shared" si="8"/>
        <v xml:space="preserve"> </v>
      </c>
      <c r="G183" s="166" t="str">
        <f>IF(ISERROR(INDEX(#REF!,MATCH('Item IDs'!B183,#REF!,0),1)),"NOT ASSIGNED",INDEX(#REF!,MATCH('Item IDs'!B183,#REF!,0),1))</f>
        <v>NOT ASSIGNED</v>
      </c>
      <c r="H183" s="166"/>
    </row>
    <row r="184" spans="2:8">
      <c r="B184" s="164">
        <v>1180</v>
      </c>
      <c r="C184" s="165" t="str">
        <f>IF(ISERROR(VLOOKUP(B184,#REF!,3,FALSE)),"N/A",VLOOKUP(B184,#REF!,3,FALSE))</f>
        <v>N/A</v>
      </c>
      <c r="D184" s="177" t="str">
        <f t="shared" si="6"/>
        <v xml:space="preserve"> </v>
      </c>
      <c r="E184" s="175" t="str">
        <f t="shared" si="7"/>
        <v xml:space="preserve"> </v>
      </c>
      <c r="F184" s="175" t="str">
        <f t="shared" si="8"/>
        <v xml:space="preserve"> </v>
      </c>
      <c r="G184" s="166" t="str">
        <f>IF(ISERROR(INDEX(#REF!,MATCH('Item IDs'!B184,#REF!,0),1)),"NOT ASSIGNED",INDEX(#REF!,MATCH('Item IDs'!B184,#REF!,0),1))</f>
        <v>NOT ASSIGNED</v>
      </c>
      <c r="H184" s="166"/>
    </row>
    <row r="185" spans="2:8">
      <c r="B185" s="164">
        <v>1181</v>
      </c>
      <c r="C185" s="165" t="str">
        <f>IF(ISERROR(VLOOKUP(B185,#REF!,3,FALSE)),"N/A",VLOOKUP(B185,#REF!,3,FALSE))</f>
        <v>N/A</v>
      </c>
      <c r="D185" s="177" t="str">
        <f t="shared" si="6"/>
        <v xml:space="preserve"> </v>
      </c>
      <c r="E185" s="175" t="str">
        <f t="shared" si="7"/>
        <v xml:space="preserve"> </v>
      </c>
      <c r="F185" s="175" t="str">
        <f t="shared" si="8"/>
        <v xml:space="preserve"> </v>
      </c>
      <c r="G185" s="166" t="str">
        <f>IF(ISERROR(INDEX(#REF!,MATCH('Item IDs'!B185,#REF!,0),1)),"NOT ASSIGNED",INDEX(#REF!,MATCH('Item IDs'!B185,#REF!,0),1))</f>
        <v>NOT ASSIGNED</v>
      </c>
      <c r="H185" s="166"/>
    </row>
    <row r="186" spans="2:8">
      <c r="B186" s="164">
        <v>1182</v>
      </c>
      <c r="C186" s="165" t="str">
        <f>IF(ISERROR(VLOOKUP(B186,#REF!,3,FALSE)),"N/A",VLOOKUP(B186,#REF!,3,FALSE))</f>
        <v>N/A</v>
      </c>
      <c r="D186" s="177" t="str">
        <f t="shared" si="6"/>
        <v xml:space="preserve"> </v>
      </c>
      <c r="E186" s="175" t="str">
        <f t="shared" si="7"/>
        <v xml:space="preserve"> </v>
      </c>
      <c r="F186" s="175" t="str">
        <f t="shared" si="8"/>
        <v xml:space="preserve"> </v>
      </c>
      <c r="G186" s="166" t="str">
        <f>IF(ISERROR(INDEX(#REF!,MATCH('Item IDs'!B186,#REF!,0),1)),"NOT ASSIGNED",INDEX(#REF!,MATCH('Item IDs'!B186,#REF!,0),1))</f>
        <v>NOT ASSIGNED</v>
      </c>
      <c r="H186" s="166"/>
    </row>
    <row r="187" spans="2:8">
      <c r="B187" s="164">
        <v>1183</v>
      </c>
      <c r="C187" s="165" t="str">
        <f>IF(ISERROR(VLOOKUP(B187,#REF!,3,FALSE)),"N/A",VLOOKUP(B187,#REF!,3,FALSE))</f>
        <v>N/A</v>
      </c>
      <c r="D187" s="177" t="str">
        <f t="shared" si="6"/>
        <v xml:space="preserve"> </v>
      </c>
      <c r="E187" s="175" t="str">
        <f t="shared" si="7"/>
        <v xml:space="preserve"> </v>
      </c>
      <c r="F187" s="175" t="str">
        <f t="shared" si="8"/>
        <v xml:space="preserve"> </v>
      </c>
      <c r="G187" s="166" t="str">
        <f>IF(ISERROR(INDEX(#REF!,MATCH('Item IDs'!B187,#REF!,0),1)),"NOT ASSIGNED",INDEX(#REF!,MATCH('Item IDs'!B187,#REF!,0),1))</f>
        <v>NOT ASSIGNED</v>
      </c>
      <c r="H187" s="166"/>
    </row>
    <row r="188" spans="2:8">
      <c r="B188" s="164">
        <v>1184</v>
      </c>
      <c r="C188" s="165" t="str">
        <f>IF(ISERROR(VLOOKUP(B188,#REF!,3,FALSE)),"N/A",VLOOKUP(B188,#REF!,3,FALSE))</f>
        <v>N/A</v>
      </c>
      <c r="D188" s="177" t="str">
        <f t="shared" si="6"/>
        <v xml:space="preserve"> </v>
      </c>
      <c r="E188" s="175" t="str">
        <f t="shared" si="7"/>
        <v xml:space="preserve"> </v>
      </c>
      <c r="F188" s="175" t="str">
        <f t="shared" si="8"/>
        <v xml:space="preserve"> </v>
      </c>
      <c r="G188" s="166" t="str">
        <f>IF(ISERROR(INDEX(#REF!,MATCH('Item IDs'!B188,#REF!,0),1)),"NOT ASSIGNED",INDEX(#REF!,MATCH('Item IDs'!B188,#REF!,0),1))</f>
        <v>NOT ASSIGNED</v>
      </c>
      <c r="H188" s="166"/>
    </row>
    <row r="189" spans="2:8">
      <c r="B189" s="164">
        <v>1185</v>
      </c>
      <c r="C189" s="165" t="str">
        <f>IF(ISERROR(VLOOKUP(B189,#REF!,3,FALSE)),"N/A",VLOOKUP(B189,#REF!,3,FALSE))</f>
        <v>N/A</v>
      </c>
      <c r="D189" s="177" t="str">
        <f t="shared" si="6"/>
        <v xml:space="preserve"> </v>
      </c>
      <c r="E189" s="175" t="str">
        <f t="shared" si="7"/>
        <v xml:space="preserve"> </v>
      </c>
      <c r="F189" s="175" t="str">
        <f t="shared" si="8"/>
        <v xml:space="preserve"> </v>
      </c>
      <c r="G189" s="166" t="str">
        <f>IF(ISERROR(INDEX(#REF!,MATCH('Item IDs'!B189,#REF!,0),1)),"NOT ASSIGNED",INDEX(#REF!,MATCH('Item IDs'!B189,#REF!,0),1))</f>
        <v>NOT ASSIGNED</v>
      </c>
      <c r="H189" s="166"/>
    </row>
    <row r="190" spans="2:8">
      <c r="B190" s="164">
        <v>1186</v>
      </c>
      <c r="C190" s="165" t="str">
        <f>IF(ISERROR(VLOOKUP(B190,#REF!,3,FALSE)),"N/A",VLOOKUP(B190,#REF!,3,FALSE))</f>
        <v>N/A</v>
      </c>
      <c r="D190" s="177" t="str">
        <f t="shared" si="6"/>
        <v xml:space="preserve"> </v>
      </c>
      <c r="E190" s="175" t="str">
        <f t="shared" si="7"/>
        <v xml:space="preserve"> </v>
      </c>
      <c r="F190" s="175" t="str">
        <f t="shared" si="8"/>
        <v xml:space="preserve"> </v>
      </c>
      <c r="G190" s="166" t="str">
        <f>IF(ISERROR(INDEX(#REF!,MATCH('Item IDs'!B190,#REF!,0),1)),"NOT ASSIGNED",INDEX(#REF!,MATCH('Item IDs'!B190,#REF!,0),1))</f>
        <v>NOT ASSIGNED</v>
      </c>
      <c r="H190" s="166"/>
    </row>
    <row r="191" spans="2:8">
      <c r="B191" s="164">
        <v>1187</v>
      </c>
      <c r="C191" s="165" t="str">
        <f>IF(ISERROR(VLOOKUP(B191,#REF!,3,FALSE)),"N/A",VLOOKUP(B191,#REF!,3,FALSE))</f>
        <v>N/A</v>
      </c>
      <c r="D191" s="177" t="str">
        <f t="shared" ref="D191:D254" si="9">IF(ISERROR(FIND(".",C191))," ",LEFT(C191,FIND(".",C191)-1))</f>
        <v xml:space="preserve"> </v>
      </c>
      <c r="E191" s="175" t="str">
        <f t="shared" ref="E191:E254" si="10">IF(ISERROR(FIND(".",C191))," ",LEFT(RIGHT(C191,LEN(C191)-FIND(".",C191)),FIND(".",RIGHT(C191,LEN(C191)-FIND(".",C191)))-1))</f>
        <v xml:space="preserve"> </v>
      </c>
      <c r="F191" s="175" t="str">
        <f t="shared" ref="F191:F254" si="11">IF(ISERROR(FIND("(",C191))," ",MID(C191,FIND("(",C191)+1,FIND(")",C191)-FIND("(",C191)-1))</f>
        <v xml:space="preserve"> </v>
      </c>
      <c r="G191" s="166" t="str">
        <f>IF(ISERROR(INDEX(#REF!,MATCH('Item IDs'!B191,#REF!,0),1)),"NOT ASSIGNED",INDEX(#REF!,MATCH('Item IDs'!B191,#REF!,0),1))</f>
        <v>NOT ASSIGNED</v>
      </c>
      <c r="H191" s="166"/>
    </row>
    <row r="192" spans="2:8">
      <c r="B192" s="164">
        <v>1188</v>
      </c>
      <c r="C192" s="165" t="str">
        <f>IF(ISERROR(VLOOKUP(B192,#REF!,3,FALSE)),"N/A",VLOOKUP(B192,#REF!,3,FALSE))</f>
        <v>N/A</v>
      </c>
      <c r="D192" s="177" t="str">
        <f t="shared" si="9"/>
        <v xml:space="preserve"> </v>
      </c>
      <c r="E192" s="175" t="str">
        <f t="shared" si="10"/>
        <v xml:space="preserve"> </v>
      </c>
      <c r="F192" s="175" t="str">
        <f t="shared" si="11"/>
        <v xml:space="preserve"> </v>
      </c>
      <c r="G192" s="166" t="str">
        <f>IF(ISERROR(INDEX(#REF!,MATCH('Item IDs'!B192,#REF!,0),1)),"NOT ASSIGNED",INDEX(#REF!,MATCH('Item IDs'!B192,#REF!,0),1))</f>
        <v>NOT ASSIGNED</v>
      </c>
      <c r="H192" s="166"/>
    </row>
    <row r="193" spans="2:8">
      <c r="B193" s="164">
        <v>1189</v>
      </c>
      <c r="C193" s="165" t="str">
        <f>IF(ISERROR(VLOOKUP(B193,#REF!,3,FALSE)),"N/A",VLOOKUP(B193,#REF!,3,FALSE))</f>
        <v>N/A</v>
      </c>
      <c r="D193" s="177" t="str">
        <f t="shared" si="9"/>
        <v xml:space="preserve"> </v>
      </c>
      <c r="E193" s="175" t="str">
        <f t="shared" si="10"/>
        <v xml:space="preserve"> </v>
      </c>
      <c r="F193" s="175" t="str">
        <f t="shared" si="11"/>
        <v xml:space="preserve"> </v>
      </c>
      <c r="G193" s="166" t="str">
        <f>IF(ISERROR(INDEX(#REF!,MATCH('Item IDs'!B193,#REF!,0),1)),"NOT ASSIGNED",INDEX(#REF!,MATCH('Item IDs'!B193,#REF!,0),1))</f>
        <v>NOT ASSIGNED</v>
      </c>
      <c r="H193" s="166"/>
    </row>
    <row r="194" spans="2:8">
      <c r="B194" s="164">
        <v>1190</v>
      </c>
      <c r="C194" s="165" t="str">
        <f>IF(ISERROR(VLOOKUP(B194,#REF!,3,FALSE)),"N/A",VLOOKUP(B194,#REF!,3,FALSE))</f>
        <v>N/A</v>
      </c>
      <c r="D194" s="177" t="str">
        <f t="shared" si="9"/>
        <v xml:space="preserve"> </v>
      </c>
      <c r="E194" s="175" t="str">
        <f t="shared" si="10"/>
        <v xml:space="preserve"> </v>
      </c>
      <c r="F194" s="175" t="str">
        <f t="shared" si="11"/>
        <v xml:space="preserve"> </v>
      </c>
      <c r="G194" s="166" t="str">
        <f>IF(ISERROR(INDEX(#REF!,MATCH('Item IDs'!B194,#REF!,0),1)),"NOT ASSIGNED",INDEX(#REF!,MATCH('Item IDs'!B194,#REF!,0),1))</f>
        <v>NOT ASSIGNED</v>
      </c>
      <c r="H194" s="166"/>
    </row>
    <row r="195" spans="2:8">
      <c r="B195" s="164">
        <v>1191</v>
      </c>
      <c r="C195" s="165" t="str">
        <f>IF(ISERROR(VLOOKUP(B195,#REF!,3,FALSE)),"N/A",VLOOKUP(B195,#REF!,3,FALSE))</f>
        <v>N/A</v>
      </c>
      <c r="D195" s="177" t="str">
        <f t="shared" si="9"/>
        <v xml:space="preserve"> </v>
      </c>
      <c r="E195" s="175" t="str">
        <f t="shared" si="10"/>
        <v xml:space="preserve"> </v>
      </c>
      <c r="F195" s="175" t="str">
        <f t="shared" si="11"/>
        <v xml:space="preserve"> </v>
      </c>
      <c r="G195" s="166" t="str">
        <f>IF(ISERROR(INDEX(#REF!,MATCH('Item IDs'!B195,#REF!,0),1)),"NOT ASSIGNED",INDEX(#REF!,MATCH('Item IDs'!B195,#REF!,0),1))</f>
        <v>NOT ASSIGNED</v>
      </c>
      <c r="H195" s="166"/>
    </row>
    <row r="196" spans="2:8">
      <c r="B196" s="164">
        <v>1192</v>
      </c>
      <c r="C196" s="165" t="str">
        <f>IF(ISERROR(VLOOKUP(B196,#REF!,3,FALSE)),"N/A",VLOOKUP(B196,#REF!,3,FALSE))</f>
        <v>N/A</v>
      </c>
      <c r="D196" s="177" t="str">
        <f t="shared" si="9"/>
        <v xml:space="preserve"> </v>
      </c>
      <c r="E196" s="175" t="str">
        <f t="shared" si="10"/>
        <v xml:space="preserve"> </v>
      </c>
      <c r="F196" s="175" t="str">
        <f t="shared" si="11"/>
        <v xml:space="preserve"> </v>
      </c>
      <c r="G196" s="166" t="str">
        <f>IF(ISERROR(INDEX(#REF!,MATCH('Item IDs'!B196,#REF!,0),1)),"NOT ASSIGNED",INDEX(#REF!,MATCH('Item IDs'!B196,#REF!,0),1))</f>
        <v>NOT ASSIGNED</v>
      </c>
      <c r="H196" s="166"/>
    </row>
    <row r="197" spans="2:8">
      <c r="B197" s="164">
        <v>1193</v>
      </c>
      <c r="C197" s="165" t="str">
        <f>IF(ISERROR(VLOOKUP(B197,#REF!,3,FALSE)),"N/A",VLOOKUP(B197,#REF!,3,FALSE))</f>
        <v>N/A</v>
      </c>
      <c r="D197" s="177" t="str">
        <f t="shared" si="9"/>
        <v xml:space="preserve"> </v>
      </c>
      <c r="E197" s="175" t="str">
        <f t="shared" si="10"/>
        <v xml:space="preserve"> </v>
      </c>
      <c r="F197" s="175" t="str">
        <f t="shared" si="11"/>
        <v xml:space="preserve"> </v>
      </c>
      <c r="G197" s="166" t="str">
        <f>IF(ISERROR(INDEX(#REF!,MATCH('Item IDs'!B197,#REF!,0),1)),"NOT ASSIGNED",INDEX(#REF!,MATCH('Item IDs'!B197,#REF!,0),1))</f>
        <v>NOT ASSIGNED</v>
      </c>
      <c r="H197" s="166"/>
    </row>
    <row r="198" spans="2:8">
      <c r="B198" s="164">
        <v>1194</v>
      </c>
      <c r="C198" s="165" t="str">
        <f>IF(ISERROR(VLOOKUP(B198,#REF!,3,FALSE)),"N/A",VLOOKUP(B198,#REF!,3,FALSE))</f>
        <v>N/A</v>
      </c>
      <c r="D198" s="177" t="str">
        <f t="shared" si="9"/>
        <v xml:space="preserve"> </v>
      </c>
      <c r="E198" s="175" t="str">
        <f t="shared" si="10"/>
        <v xml:space="preserve"> </v>
      </c>
      <c r="F198" s="175" t="str">
        <f t="shared" si="11"/>
        <v xml:space="preserve"> </v>
      </c>
      <c r="G198" s="166" t="str">
        <f>IF(ISERROR(INDEX(#REF!,MATCH('Item IDs'!B198,#REF!,0),1)),"NOT ASSIGNED",INDEX(#REF!,MATCH('Item IDs'!B198,#REF!,0),1))</f>
        <v>NOT ASSIGNED</v>
      </c>
      <c r="H198" s="166"/>
    </row>
    <row r="199" spans="2:8">
      <c r="B199" s="164">
        <v>1195</v>
      </c>
      <c r="C199" s="165" t="str">
        <f>IF(ISERROR(VLOOKUP(B199,#REF!,3,FALSE)),"N/A",VLOOKUP(B199,#REF!,3,FALSE))</f>
        <v>N/A</v>
      </c>
      <c r="D199" s="177" t="str">
        <f t="shared" si="9"/>
        <v xml:space="preserve"> </v>
      </c>
      <c r="E199" s="175" t="str">
        <f t="shared" si="10"/>
        <v xml:space="preserve"> </v>
      </c>
      <c r="F199" s="175" t="str">
        <f t="shared" si="11"/>
        <v xml:space="preserve"> </v>
      </c>
      <c r="G199" s="166" t="str">
        <f>IF(ISERROR(INDEX(#REF!,MATCH('Item IDs'!B199,#REF!,0),1)),"NOT ASSIGNED",INDEX(#REF!,MATCH('Item IDs'!B199,#REF!,0),1))</f>
        <v>NOT ASSIGNED</v>
      </c>
      <c r="H199" s="166"/>
    </row>
    <row r="200" spans="2:8">
      <c r="B200" s="164">
        <v>1196</v>
      </c>
      <c r="C200" s="165" t="str">
        <f>IF(ISERROR(VLOOKUP(B200,#REF!,3,FALSE)),"N/A",VLOOKUP(B200,#REF!,3,FALSE))</f>
        <v>N/A</v>
      </c>
      <c r="D200" s="177" t="str">
        <f t="shared" si="9"/>
        <v xml:space="preserve"> </v>
      </c>
      <c r="E200" s="175" t="str">
        <f t="shared" si="10"/>
        <v xml:space="preserve"> </v>
      </c>
      <c r="F200" s="175" t="str">
        <f t="shared" si="11"/>
        <v xml:space="preserve"> </v>
      </c>
      <c r="G200" s="166" t="str">
        <f>IF(ISERROR(INDEX(#REF!,MATCH('Item IDs'!B200,#REF!,0),1)),"NOT ASSIGNED",INDEX(#REF!,MATCH('Item IDs'!B200,#REF!,0),1))</f>
        <v>NOT ASSIGNED</v>
      </c>
      <c r="H200" s="166"/>
    </row>
    <row r="201" spans="2:8">
      <c r="B201" s="164">
        <v>1197</v>
      </c>
      <c r="C201" s="165" t="str">
        <f>IF(ISERROR(VLOOKUP(B201,#REF!,3,FALSE)),"N/A",VLOOKUP(B201,#REF!,3,FALSE))</f>
        <v>N/A</v>
      </c>
      <c r="D201" s="177" t="str">
        <f t="shared" si="9"/>
        <v xml:space="preserve"> </v>
      </c>
      <c r="E201" s="175" t="str">
        <f t="shared" si="10"/>
        <v xml:space="preserve"> </v>
      </c>
      <c r="F201" s="175" t="str">
        <f t="shared" si="11"/>
        <v xml:space="preserve"> </v>
      </c>
      <c r="G201" s="166" t="str">
        <f>IF(ISERROR(INDEX(#REF!,MATCH('Item IDs'!B201,#REF!,0),1)),"NOT ASSIGNED",INDEX(#REF!,MATCH('Item IDs'!B201,#REF!,0),1))</f>
        <v>NOT ASSIGNED</v>
      </c>
      <c r="H201" s="166"/>
    </row>
    <row r="202" spans="2:8">
      <c r="B202" s="230">
        <v>1198</v>
      </c>
      <c r="C202" s="231" t="s">
        <v>299</v>
      </c>
      <c r="D202" s="232" t="s">
        <v>478</v>
      </c>
      <c r="E202" s="233" t="s">
        <v>424</v>
      </c>
      <c r="F202" s="232" t="s">
        <v>425</v>
      </c>
      <c r="G202" s="234" t="s">
        <v>477</v>
      </c>
      <c r="H202" s="234">
        <v>2014</v>
      </c>
    </row>
    <row r="203" spans="2:8">
      <c r="B203" s="241">
        <v>1199</v>
      </c>
      <c r="C203" s="242" t="str">
        <f>IF(ISERROR(VLOOKUP(B203,#REF!,3,FALSE)),"N/A",VLOOKUP(B203,#REF!,3,FALSE))</f>
        <v>N/A</v>
      </c>
      <c r="D203" s="243" t="str">
        <f t="shared" si="9"/>
        <v xml:space="preserve"> </v>
      </c>
      <c r="E203" s="244" t="str">
        <f t="shared" si="10"/>
        <v xml:space="preserve"> </v>
      </c>
      <c r="F203" s="244" t="str">
        <f t="shared" si="11"/>
        <v xml:space="preserve"> </v>
      </c>
      <c r="G203" s="245" t="s">
        <v>532</v>
      </c>
      <c r="H203" s="245"/>
    </row>
    <row r="204" spans="2:8">
      <c r="B204" s="241">
        <v>1200</v>
      </c>
      <c r="C204" s="242" t="str">
        <f>IF(ISERROR(VLOOKUP(B204,#REF!,3,FALSE)),"N/A",VLOOKUP(B204,#REF!,3,FALSE))</f>
        <v>N/A</v>
      </c>
      <c r="D204" s="243" t="str">
        <f t="shared" si="9"/>
        <v xml:space="preserve"> </v>
      </c>
      <c r="E204" s="244" t="str">
        <f t="shared" si="10"/>
        <v xml:space="preserve"> </v>
      </c>
      <c r="F204" s="244" t="str">
        <f t="shared" si="11"/>
        <v xml:space="preserve"> </v>
      </c>
      <c r="G204" s="245" t="s">
        <v>532</v>
      </c>
      <c r="H204" s="245"/>
    </row>
    <row r="205" spans="2:8">
      <c r="B205" s="164">
        <v>1201</v>
      </c>
      <c r="C205" s="165" t="str">
        <f>IF(ISERROR(VLOOKUP(B205,#REF!,3,FALSE)),"N/A",VLOOKUP(B205,#REF!,3,FALSE))</f>
        <v>N/A</v>
      </c>
      <c r="D205" s="177" t="str">
        <f t="shared" si="9"/>
        <v xml:space="preserve"> </v>
      </c>
      <c r="E205" s="175" t="str">
        <f t="shared" si="10"/>
        <v xml:space="preserve"> </v>
      </c>
      <c r="F205" s="175" t="str">
        <f t="shared" si="11"/>
        <v xml:space="preserve"> </v>
      </c>
      <c r="G205" s="166" t="str">
        <f>IF(ISERROR(INDEX(#REF!,MATCH('Item IDs'!B205,#REF!,0),1)),"NOT ASSIGNED",INDEX(#REF!,MATCH('Item IDs'!B205,#REF!,0),1))</f>
        <v>NOT ASSIGNED</v>
      </c>
      <c r="H205" s="166"/>
    </row>
    <row r="206" spans="2:8">
      <c r="B206" s="164">
        <v>1202</v>
      </c>
      <c r="C206" s="165" t="str">
        <f>IF(ISERROR(VLOOKUP(B206,#REF!,3,FALSE)),"N/A",VLOOKUP(B206,#REF!,3,FALSE))</f>
        <v>N/A</v>
      </c>
      <c r="D206" s="177" t="str">
        <f t="shared" si="9"/>
        <v xml:space="preserve"> </v>
      </c>
      <c r="E206" s="175" t="str">
        <f t="shared" si="10"/>
        <v xml:space="preserve"> </v>
      </c>
      <c r="F206" s="175" t="str">
        <f t="shared" si="11"/>
        <v xml:space="preserve"> </v>
      </c>
      <c r="G206" s="166" t="str">
        <f>IF(ISERROR(INDEX(#REF!,MATCH('Item IDs'!B206,#REF!,0),1)),"NOT ASSIGNED",INDEX(#REF!,MATCH('Item IDs'!B206,#REF!,0),1))</f>
        <v>NOT ASSIGNED</v>
      </c>
      <c r="H206" s="166"/>
    </row>
    <row r="207" spans="2:8">
      <c r="B207" s="164">
        <v>1203</v>
      </c>
      <c r="C207" s="165" t="str">
        <f>IF(ISERROR(VLOOKUP(B207,#REF!,3,FALSE)),"N/A",VLOOKUP(B207,#REF!,3,FALSE))</f>
        <v>N/A</v>
      </c>
      <c r="D207" s="177" t="str">
        <f t="shared" si="9"/>
        <v xml:space="preserve"> </v>
      </c>
      <c r="E207" s="175" t="str">
        <f t="shared" si="10"/>
        <v xml:space="preserve"> </v>
      </c>
      <c r="F207" s="175" t="str">
        <f t="shared" si="11"/>
        <v xml:space="preserve"> </v>
      </c>
      <c r="G207" s="166" t="str">
        <f>IF(ISERROR(INDEX(#REF!,MATCH('Item IDs'!B207,#REF!,0),1)),"NOT ASSIGNED",INDEX(#REF!,MATCH('Item IDs'!B207,#REF!,0),1))</f>
        <v>NOT ASSIGNED</v>
      </c>
      <c r="H207" s="166"/>
    </row>
    <row r="208" spans="2:8">
      <c r="B208" s="164">
        <v>1204</v>
      </c>
      <c r="C208" s="165" t="str">
        <f>IF(ISERROR(VLOOKUP(B208,#REF!,3,FALSE)),"N/A",VLOOKUP(B208,#REF!,3,FALSE))</f>
        <v>N/A</v>
      </c>
      <c r="D208" s="177" t="str">
        <f t="shared" si="9"/>
        <v xml:space="preserve"> </v>
      </c>
      <c r="E208" s="175" t="str">
        <f t="shared" si="10"/>
        <v xml:space="preserve"> </v>
      </c>
      <c r="F208" s="175" t="str">
        <f t="shared" si="11"/>
        <v xml:space="preserve"> </v>
      </c>
      <c r="G208" s="166" t="str">
        <f>IF(ISERROR(INDEX(#REF!,MATCH('Item IDs'!B208,#REF!,0),1)),"NOT ASSIGNED",INDEX(#REF!,MATCH('Item IDs'!B208,#REF!,0),1))</f>
        <v>NOT ASSIGNED</v>
      </c>
      <c r="H208" s="166"/>
    </row>
    <row r="209" spans="2:8">
      <c r="B209" s="164">
        <v>1205</v>
      </c>
      <c r="C209" s="165" t="str">
        <f>IF(ISERROR(VLOOKUP(B209,#REF!,3,FALSE)),"N/A",VLOOKUP(B209,#REF!,3,FALSE))</f>
        <v>N/A</v>
      </c>
      <c r="D209" s="177" t="str">
        <f t="shared" si="9"/>
        <v xml:space="preserve"> </v>
      </c>
      <c r="E209" s="175" t="str">
        <f t="shared" si="10"/>
        <v xml:space="preserve"> </v>
      </c>
      <c r="F209" s="175" t="str">
        <f t="shared" si="11"/>
        <v xml:space="preserve"> </v>
      </c>
      <c r="G209" s="166" t="str">
        <f>IF(ISERROR(INDEX(#REF!,MATCH('Item IDs'!B209,#REF!,0),1)),"NOT ASSIGNED",INDEX(#REF!,MATCH('Item IDs'!B209,#REF!,0),1))</f>
        <v>NOT ASSIGNED</v>
      </c>
      <c r="H209" s="166"/>
    </row>
    <row r="210" spans="2:8">
      <c r="B210" s="164">
        <v>1206</v>
      </c>
      <c r="C210" s="165" t="str">
        <f>IF(ISERROR(VLOOKUP(B210,#REF!,3,FALSE)),"N/A",VLOOKUP(B210,#REF!,3,FALSE))</f>
        <v>N/A</v>
      </c>
      <c r="D210" s="177" t="str">
        <f t="shared" si="9"/>
        <v xml:space="preserve"> </v>
      </c>
      <c r="E210" s="175" t="str">
        <f t="shared" si="10"/>
        <v xml:space="preserve"> </v>
      </c>
      <c r="F210" s="175" t="str">
        <f t="shared" si="11"/>
        <v xml:space="preserve"> </v>
      </c>
      <c r="G210" s="166" t="str">
        <f>IF(ISERROR(INDEX(#REF!,MATCH('Item IDs'!B210,#REF!,0),1)),"NOT ASSIGNED",INDEX(#REF!,MATCH('Item IDs'!B210,#REF!,0),1))</f>
        <v>NOT ASSIGNED</v>
      </c>
      <c r="H210" s="166"/>
    </row>
    <row r="211" spans="2:8">
      <c r="B211" s="164">
        <v>1207</v>
      </c>
      <c r="C211" s="165" t="str">
        <f>IF(ISERROR(VLOOKUP(B211,#REF!,3,FALSE)),"N/A",VLOOKUP(B211,#REF!,3,FALSE))</f>
        <v>N/A</v>
      </c>
      <c r="D211" s="177" t="str">
        <f t="shared" si="9"/>
        <v xml:space="preserve"> </v>
      </c>
      <c r="E211" s="175" t="str">
        <f t="shared" si="10"/>
        <v xml:space="preserve"> </v>
      </c>
      <c r="F211" s="175" t="str">
        <f t="shared" si="11"/>
        <v xml:space="preserve"> </v>
      </c>
      <c r="G211" s="166" t="str">
        <f>IF(ISERROR(INDEX(#REF!,MATCH('Item IDs'!B211,#REF!,0),1)),"NOT ASSIGNED",INDEX(#REF!,MATCH('Item IDs'!B211,#REF!,0),1))</f>
        <v>NOT ASSIGNED</v>
      </c>
      <c r="H211" s="166"/>
    </row>
    <row r="212" spans="2:8">
      <c r="B212" s="164">
        <v>1208</v>
      </c>
      <c r="C212" s="165" t="str">
        <f>IF(ISERROR(VLOOKUP(B212,#REF!,3,FALSE)),"N/A",VLOOKUP(B212,#REF!,3,FALSE))</f>
        <v>N/A</v>
      </c>
      <c r="D212" s="177" t="str">
        <f t="shared" si="9"/>
        <v xml:space="preserve"> </v>
      </c>
      <c r="E212" s="175" t="str">
        <f t="shared" si="10"/>
        <v xml:space="preserve"> </v>
      </c>
      <c r="F212" s="175" t="str">
        <f t="shared" si="11"/>
        <v xml:space="preserve"> </v>
      </c>
      <c r="G212" s="166" t="str">
        <f>IF(ISERROR(INDEX(#REF!,MATCH('Item IDs'!B212,#REF!,0),1)),"NOT ASSIGNED",INDEX(#REF!,MATCH('Item IDs'!B212,#REF!,0),1))</f>
        <v>NOT ASSIGNED</v>
      </c>
      <c r="H212" s="166"/>
    </row>
    <row r="213" spans="2:8">
      <c r="B213" s="230">
        <v>1209</v>
      </c>
      <c r="C213" s="231" t="s">
        <v>479</v>
      </c>
      <c r="D213" s="232" t="str">
        <f t="shared" si="9"/>
        <v>17</v>
      </c>
      <c r="E213" s="233" t="str">
        <f t="shared" si="10"/>
        <v>d</v>
      </c>
      <c r="F213" s="232" t="str">
        <f t="shared" si="11"/>
        <v xml:space="preserve"> </v>
      </c>
      <c r="G213" s="234" t="s">
        <v>485</v>
      </c>
      <c r="H213" s="234">
        <v>2016</v>
      </c>
    </row>
    <row r="214" spans="2:8">
      <c r="B214" s="230">
        <v>1210</v>
      </c>
      <c r="C214" s="231" t="s">
        <v>480</v>
      </c>
      <c r="D214" s="232" t="str">
        <f t="shared" si="9"/>
        <v>17</v>
      </c>
      <c r="E214" s="233" t="str">
        <f t="shared" si="10"/>
        <v>e</v>
      </c>
      <c r="F214" s="232" t="str">
        <f t="shared" si="11"/>
        <v xml:space="preserve"> </v>
      </c>
      <c r="G214" s="234" t="s">
        <v>486</v>
      </c>
      <c r="H214" s="234">
        <v>2016</v>
      </c>
    </row>
    <row r="215" spans="2:8">
      <c r="B215" s="230">
        <v>1211</v>
      </c>
      <c r="C215" s="231" t="s">
        <v>482</v>
      </c>
      <c r="D215" s="232" t="str">
        <f t="shared" si="9"/>
        <v>17</v>
      </c>
      <c r="E215" s="233" t="str">
        <f t="shared" si="10"/>
        <v>f</v>
      </c>
      <c r="F215" s="232" t="str">
        <f t="shared" si="11"/>
        <v xml:space="preserve"> </v>
      </c>
      <c r="G215" s="234" t="s">
        <v>487</v>
      </c>
      <c r="H215" s="234">
        <v>2016</v>
      </c>
    </row>
    <row r="216" spans="2:8">
      <c r="B216" s="230">
        <v>1212</v>
      </c>
      <c r="C216" s="231" t="s">
        <v>483</v>
      </c>
      <c r="D216" s="232" t="str">
        <f t="shared" si="9"/>
        <v>17</v>
      </c>
      <c r="E216" s="233" t="str">
        <f t="shared" si="10"/>
        <v>g</v>
      </c>
      <c r="F216" s="232" t="str">
        <f t="shared" si="11"/>
        <v xml:space="preserve"> </v>
      </c>
      <c r="G216" s="234" t="s">
        <v>488</v>
      </c>
      <c r="H216" s="234">
        <v>2016</v>
      </c>
    </row>
    <row r="217" spans="2:8">
      <c r="B217" s="164">
        <v>1213</v>
      </c>
      <c r="C217" s="165" t="str">
        <f>IF(ISERROR(VLOOKUP(B217,#REF!,3,FALSE)),"N/A",VLOOKUP(B217,#REF!,3,FALSE))</f>
        <v>N/A</v>
      </c>
      <c r="D217" s="177" t="str">
        <f t="shared" si="9"/>
        <v xml:space="preserve"> </v>
      </c>
      <c r="E217" s="175" t="str">
        <f t="shared" si="10"/>
        <v xml:space="preserve"> </v>
      </c>
      <c r="F217" s="175" t="str">
        <f t="shared" si="11"/>
        <v xml:space="preserve"> </v>
      </c>
      <c r="G217" s="166" t="str">
        <f>IF(ISERROR(INDEX(#REF!,MATCH('Item IDs'!B217,#REF!,0),1)),"NOT ASSIGNED",INDEX(#REF!,MATCH('Item IDs'!B217,#REF!,0),1))</f>
        <v>NOT ASSIGNED</v>
      </c>
      <c r="H217" s="257" t="s">
        <v>557</v>
      </c>
    </row>
    <row r="218" spans="2:8">
      <c r="B218" s="164">
        <v>1214</v>
      </c>
      <c r="C218" s="165" t="str">
        <f>IF(ISERROR(VLOOKUP(B218,#REF!,3,FALSE)),"N/A",VLOOKUP(B218,#REF!,3,FALSE))</f>
        <v>N/A</v>
      </c>
      <c r="D218" s="177" t="str">
        <f t="shared" si="9"/>
        <v xml:space="preserve"> </v>
      </c>
      <c r="E218" s="175" t="str">
        <f t="shared" si="10"/>
        <v xml:space="preserve"> </v>
      </c>
      <c r="F218" s="175" t="str">
        <f t="shared" si="11"/>
        <v xml:space="preserve"> </v>
      </c>
      <c r="G218" s="166" t="str">
        <f>IF(ISERROR(INDEX(#REF!,MATCH('Item IDs'!B218,#REF!,0),1)),"NOT ASSIGNED",INDEX(#REF!,MATCH('Item IDs'!B218,#REF!,0),1))</f>
        <v>NOT ASSIGNED</v>
      </c>
      <c r="H218" s="257" t="s">
        <v>557</v>
      </c>
    </row>
    <row r="219" spans="2:8">
      <c r="B219" s="164">
        <v>1215</v>
      </c>
      <c r="C219" s="165" t="str">
        <f>IF(ISERROR(VLOOKUP(B219,#REF!,3,FALSE)),"N/A",VLOOKUP(B219,#REF!,3,FALSE))</f>
        <v>N/A</v>
      </c>
      <c r="D219" s="177" t="str">
        <f t="shared" si="9"/>
        <v xml:space="preserve"> </v>
      </c>
      <c r="E219" s="175" t="str">
        <f t="shared" si="10"/>
        <v xml:space="preserve"> </v>
      </c>
      <c r="F219" s="175" t="str">
        <f t="shared" si="11"/>
        <v xml:space="preserve"> </v>
      </c>
      <c r="G219" s="166" t="str">
        <f>IF(ISERROR(INDEX(#REF!,MATCH('Item IDs'!B219,#REF!,0),1)),"NOT ASSIGNED",INDEX(#REF!,MATCH('Item IDs'!B219,#REF!,0),1))</f>
        <v>NOT ASSIGNED</v>
      </c>
      <c r="H219" s="166"/>
    </row>
    <row r="220" spans="2:8">
      <c r="B220" s="164">
        <v>1216</v>
      </c>
      <c r="C220" s="165" t="str">
        <f>IF(ISERROR(VLOOKUP(B220,#REF!,3,FALSE)),"N/A",VLOOKUP(B220,#REF!,3,FALSE))</f>
        <v>N/A</v>
      </c>
      <c r="D220" s="177" t="str">
        <f t="shared" si="9"/>
        <v xml:space="preserve"> </v>
      </c>
      <c r="E220" s="175" t="str">
        <f t="shared" si="10"/>
        <v xml:space="preserve"> </v>
      </c>
      <c r="F220" s="175" t="str">
        <f t="shared" si="11"/>
        <v xml:space="preserve"> </v>
      </c>
      <c r="G220" s="166" t="str">
        <f>IF(ISERROR(INDEX(#REF!,MATCH('Item IDs'!B220,#REF!,0),1)),"NOT ASSIGNED",INDEX(#REF!,MATCH('Item IDs'!B220,#REF!,0),1))</f>
        <v>NOT ASSIGNED</v>
      </c>
      <c r="H220" s="166"/>
    </row>
    <row r="221" spans="2:8">
      <c r="B221" s="164">
        <v>1217</v>
      </c>
      <c r="C221" s="165" t="str">
        <f>IF(ISERROR(VLOOKUP(B221,#REF!,3,FALSE)),"N/A",VLOOKUP(B221,#REF!,3,FALSE))</f>
        <v>N/A</v>
      </c>
      <c r="D221" s="177" t="str">
        <f t="shared" si="9"/>
        <v xml:space="preserve"> </v>
      </c>
      <c r="E221" s="175" t="str">
        <f t="shared" si="10"/>
        <v xml:space="preserve"> </v>
      </c>
      <c r="F221" s="175" t="str">
        <f t="shared" si="11"/>
        <v xml:space="preserve"> </v>
      </c>
      <c r="G221" s="166" t="str">
        <f>IF(ISERROR(INDEX(#REF!,MATCH('Item IDs'!B221,#REF!,0),1)),"NOT ASSIGNED",INDEX(#REF!,MATCH('Item IDs'!B221,#REF!,0),1))</f>
        <v>NOT ASSIGNED</v>
      </c>
      <c r="H221" s="166"/>
    </row>
    <row r="222" spans="2:8">
      <c r="B222" s="164">
        <v>1218</v>
      </c>
      <c r="C222" s="165" t="str">
        <f>IF(ISERROR(VLOOKUP(B222,#REF!,3,FALSE)),"N/A",VLOOKUP(B222,#REF!,3,FALSE))</f>
        <v>N/A</v>
      </c>
      <c r="D222" s="177" t="str">
        <f t="shared" si="9"/>
        <v xml:space="preserve"> </v>
      </c>
      <c r="E222" s="175" t="str">
        <f t="shared" si="10"/>
        <v xml:space="preserve"> </v>
      </c>
      <c r="F222" s="175" t="str">
        <f t="shared" si="11"/>
        <v xml:space="preserve"> </v>
      </c>
      <c r="G222" s="166" t="str">
        <f>IF(ISERROR(INDEX(#REF!,MATCH('Item IDs'!B222,#REF!,0),1)),"NOT ASSIGNED",INDEX(#REF!,MATCH('Item IDs'!B222,#REF!,0),1))</f>
        <v>NOT ASSIGNED</v>
      </c>
      <c r="H222" s="166"/>
    </row>
    <row r="223" spans="2:8">
      <c r="B223" s="164">
        <v>1219</v>
      </c>
      <c r="C223" s="165" t="str">
        <f>IF(ISERROR(VLOOKUP(B223,#REF!,3,FALSE)),"N/A",VLOOKUP(B223,#REF!,3,FALSE))</f>
        <v>N/A</v>
      </c>
      <c r="D223" s="177" t="str">
        <f t="shared" si="9"/>
        <v xml:space="preserve"> </v>
      </c>
      <c r="E223" s="175" t="str">
        <f t="shared" si="10"/>
        <v xml:space="preserve"> </v>
      </c>
      <c r="F223" s="175" t="str">
        <f t="shared" si="11"/>
        <v xml:space="preserve"> </v>
      </c>
      <c r="G223" s="166" t="str">
        <f>IF(ISERROR(INDEX(#REF!,MATCH('Item IDs'!B223,#REF!,0),1)),"NOT ASSIGNED",INDEX(#REF!,MATCH('Item IDs'!B223,#REF!,0),1))</f>
        <v>NOT ASSIGNED</v>
      </c>
      <c r="H223" s="166"/>
    </row>
    <row r="224" spans="2:8">
      <c r="B224" s="164">
        <v>1220</v>
      </c>
      <c r="C224" s="165" t="str">
        <f>IF(ISERROR(VLOOKUP(B224,#REF!,3,FALSE)),"N/A",VLOOKUP(B224,#REF!,3,FALSE))</f>
        <v>N/A</v>
      </c>
      <c r="D224" s="177" t="str">
        <f t="shared" si="9"/>
        <v xml:space="preserve"> </v>
      </c>
      <c r="E224" s="175" t="str">
        <f t="shared" si="10"/>
        <v xml:space="preserve"> </v>
      </c>
      <c r="F224" s="175" t="str">
        <f t="shared" si="11"/>
        <v xml:space="preserve"> </v>
      </c>
      <c r="G224" s="166" t="str">
        <f>IF(ISERROR(INDEX(#REF!,MATCH('Item IDs'!B224,#REF!,0),1)),"NOT ASSIGNED",INDEX(#REF!,MATCH('Item IDs'!B224,#REF!,0),1))</f>
        <v>NOT ASSIGNED</v>
      </c>
      <c r="H224" s="166"/>
    </row>
    <row r="225" spans="2:9">
      <c r="B225" s="164">
        <v>1221</v>
      </c>
      <c r="C225" s="165" t="str">
        <f>IF(ISERROR(VLOOKUP(B225,#REF!,3,FALSE)),"N/A",VLOOKUP(B225,#REF!,3,FALSE))</f>
        <v>N/A</v>
      </c>
      <c r="D225" s="177" t="str">
        <f t="shared" si="9"/>
        <v xml:space="preserve"> </v>
      </c>
      <c r="E225" s="175" t="str">
        <f t="shared" si="10"/>
        <v xml:space="preserve"> </v>
      </c>
      <c r="F225" s="175" t="str">
        <f t="shared" si="11"/>
        <v xml:space="preserve"> </v>
      </c>
      <c r="G225" s="166" t="str">
        <f>IF(ISERROR(INDEX(#REF!,MATCH('Item IDs'!B225,#REF!,0),1)),"NOT ASSIGNED",INDEX(#REF!,MATCH('Item IDs'!B225,#REF!,0),1))</f>
        <v>NOT ASSIGNED</v>
      </c>
      <c r="H225" s="166"/>
    </row>
    <row r="226" spans="2:9">
      <c r="B226" s="164">
        <v>1222</v>
      </c>
      <c r="C226" s="165" t="str">
        <f>IF(ISERROR(VLOOKUP(B226,#REF!,3,FALSE)),"N/A",VLOOKUP(B226,#REF!,3,FALSE))</f>
        <v>N/A</v>
      </c>
      <c r="D226" s="177" t="str">
        <f t="shared" si="9"/>
        <v xml:space="preserve"> </v>
      </c>
      <c r="E226" s="175" t="str">
        <f t="shared" si="10"/>
        <v xml:space="preserve"> </v>
      </c>
      <c r="F226" s="175" t="str">
        <f t="shared" si="11"/>
        <v xml:space="preserve"> </v>
      </c>
      <c r="G226" s="166" t="str">
        <f>IF(ISERROR(INDEX(#REF!,MATCH('Item IDs'!B226,#REF!,0),1)),"NOT ASSIGNED",INDEX(#REF!,MATCH('Item IDs'!B226,#REF!,0),1))</f>
        <v>NOT ASSIGNED</v>
      </c>
      <c r="H226" s="166"/>
    </row>
    <row r="227" spans="2:9">
      <c r="B227" s="164">
        <v>1223</v>
      </c>
      <c r="C227" s="165" t="str">
        <f>IF(ISERROR(VLOOKUP(B227,#REF!,3,FALSE)),"N/A",VLOOKUP(B227,#REF!,3,FALSE))</f>
        <v>N/A</v>
      </c>
      <c r="D227" s="177" t="str">
        <f t="shared" si="9"/>
        <v xml:space="preserve"> </v>
      </c>
      <c r="E227" s="175" t="str">
        <f t="shared" si="10"/>
        <v xml:space="preserve"> </v>
      </c>
      <c r="F227" s="175" t="str">
        <f t="shared" si="11"/>
        <v xml:space="preserve"> </v>
      </c>
      <c r="G227" s="166" t="str">
        <f>IF(ISERROR(INDEX(#REF!,MATCH('Item IDs'!B227,#REF!,0),1)),"NOT ASSIGNED",INDEX(#REF!,MATCH('Item IDs'!B227,#REF!,0),1))</f>
        <v>NOT ASSIGNED</v>
      </c>
      <c r="H227" s="166"/>
    </row>
    <row r="228" spans="2:9">
      <c r="B228" s="164">
        <v>1224</v>
      </c>
      <c r="C228" s="165" t="str">
        <f>IF(ISERROR(VLOOKUP(B228,#REF!,3,FALSE)),"N/A",VLOOKUP(B228,#REF!,3,FALSE))</f>
        <v>N/A</v>
      </c>
      <c r="D228" s="177" t="str">
        <f t="shared" si="9"/>
        <v xml:space="preserve"> </v>
      </c>
      <c r="E228" s="175" t="str">
        <f t="shared" si="10"/>
        <v xml:space="preserve"> </v>
      </c>
      <c r="F228" s="175" t="str">
        <f t="shared" si="11"/>
        <v xml:space="preserve"> </v>
      </c>
      <c r="G228" s="166" t="str">
        <f>IF(ISERROR(INDEX(#REF!,MATCH('Item IDs'!B228,#REF!,0),1)),"NOT ASSIGNED",INDEX(#REF!,MATCH('Item IDs'!B228,#REF!,0),1))</f>
        <v>NOT ASSIGNED</v>
      </c>
      <c r="H228" s="166"/>
    </row>
    <row r="229" spans="2:9">
      <c r="B229" s="164">
        <v>1225</v>
      </c>
      <c r="C229" s="165" t="str">
        <f>IF(ISERROR(VLOOKUP(B229,#REF!,3,FALSE)),"N/A",VLOOKUP(B229,#REF!,3,FALSE))</f>
        <v>N/A</v>
      </c>
      <c r="D229" s="177" t="str">
        <f t="shared" si="9"/>
        <v xml:space="preserve"> </v>
      </c>
      <c r="E229" s="175" t="str">
        <f t="shared" si="10"/>
        <v xml:space="preserve"> </v>
      </c>
      <c r="F229" s="175" t="str">
        <f t="shared" si="11"/>
        <v xml:space="preserve"> </v>
      </c>
      <c r="G229" s="166" t="str">
        <f>IF(ISERROR(INDEX(#REF!,MATCH('Item IDs'!B229,#REF!,0),1)),"NOT ASSIGNED",INDEX(#REF!,MATCH('Item IDs'!B229,#REF!,0),1))</f>
        <v>NOT ASSIGNED</v>
      </c>
      <c r="H229" s="166"/>
    </row>
    <row r="230" spans="2:9">
      <c r="B230" s="164">
        <v>1226</v>
      </c>
      <c r="C230" s="165" t="str">
        <f>IF(ISERROR(VLOOKUP(B230,#REF!,3,FALSE)),"N/A",VLOOKUP(B230,#REF!,3,FALSE))</f>
        <v>N/A</v>
      </c>
      <c r="D230" s="177" t="str">
        <f t="shared" si="9"/>
        <v xml:space="preserve"> </v>
      </c>
      <c r="E230" s="175" t="str">
        <f t="shared" si="10"/>
        <v xml:space="preserve"> </v>
      </c>
      <c r="F230" s="175" t="str">
        <f t="shared" si="11"/>
        <v xml:space="preserve"> </v>
      </c>
      <c r="G230" s="166" t="str">
        <f>IF(ISERROR(INDEX(#REF!,MATCH('Item IDs'!B230,#REF!,0),1)),"NOT ASSIGNED",INDEX(#REF!,MATCH('Item IDs'!B230,#REF!,0),1))</f>
        <v>NOT ASSIGNED</v>
      </c>
      <c r="H230" s="166"/>
    </row>
    <row r="231" spans="2:9">
      <c r="B231" s="164">
        <v>1227</v>
      </c>
      <c r="C231" s="165" t="str">
        <f>IF(ISERROR(VLOOKUP(B231,#REF!,3,FALSE)),"N/A",VLOOKUP(B231,#REF!,3,FALSE))</f>
        <v>N/A</v>
      </c>
      <c r="D231" s="177" t="str">
        <f t="shared" si="9"/>
        <v xml:space="preserve"> </v>
      </c>
      <c r="E231" s="175" t="str">
        <f t="shared" si="10"/>
        <v xml:space="preserve"> </v>
      </c>
      <c r="F231" s="175" t="str">
        <f t="shared" si="11"/>
        <v xml:space="preserve"> </v>
      </c>
      <c r="G231" s="166" t="str">
        <f>IF(ISERROR(INDEX(#REF!,MATCH('Item IDs'!B231,#REF!,0),1)),"NOT ASSIGNED",INDEX(#REF!,MATCH('Item IDs'!B231,#REF!,0),1))</f>
        <v>NOT ASSIGNED</v>
      </c>
      <c r="H231" s="166"/>
    </row>
    <row r="232" spans="2:9">
      <c r="B232" s="164">
        <v>1228</v>
      </c>
      <c r="C232" s="165" t="str">
        <f>IF(ISERROR(VLOOKUP(B232,#REF!,3,FALSE)),"N/A",VLOOKUP(B232,#REF!,3,FALSE))</f>
        <v>N/A</v>
      </c>
      <c r="D232" s="177" t="str">
        <f t="shared" si="9"/>
        <v xml:space="preserve"> </v>
      </c>
      <c r="E232" s="175" t="str">
        <f t="shared" si="10"/>
        <v xml:space="preserve"> </v>
      </c>
      <c r="F232" s="175" t="str">
        <f t="shared" si="11"/>
        <v xml:space="preserve"> </v>
      </c>
      <c r="G232" s="166" t="str">
        <f>IF(ISERROR(INDEX(#REF!,MATCH('Item IDs'!B232,#REF!,0),1)),"NOT ASSIGNED",INDEX(#REF!,MATCH('Item IDs'!B232,#REF!,0),1))</f>
        <v>NOT ASSIGNED</v>
      </c>
      <c r="H232" s="166"/>
    </row>
    <row r="233" spans="2:9">
      <c r="B233" s="164">
        <v>1229</v>
      </c>
      <c r="C233" s="165" t="str">
        <f>IF(ISERROR(VLOOKUP(B233,#REF!,3,FALSE)),"N/A",VLOOKUP(B233,#REF!,3,FALSE))</f>
        <v>N/A</v>
      </c>
      <c r="D233" s="177" t="str">
        <f t="shared" si="9"/>
        <v xml:space="preserve"> </v>
      </c>
      <c r="E233" s="175" t="str">
        <f t="shared" si="10"/>
        <v xml:space="preserve"> </v>
      </c>
      <c r="F233" s="175" t="str">
        <f t="shared" si="11"/>
        <v xml:space="preserve"> </v>
      </c>
      <c r="G233" s="166" t="str">
        <f>IF(ISERROR(INDEX(#REF!,MATCH('Item IDs'!B233,#REF!,0),1)),"NOT ASSIGNED",INDEX(#REF!,MATCH('Item IDs'!B233,#REF!,0),1))</f>
        <v>NOT ASSIGNED</v>
      </c>
      <c r="H233" s="166"/>
    </row>
    <row r="234" spans="2:9" ht="25.5">
      <c r="B234" s="164">
        <v>1230</v>
      </c>
      <c r="C234" s="165" t="str">
        <f>IF(ISERROR(VLOOKUP(B234,#REF!,3,FALSE)),"N/A",VLOOKUP(B234,#REF!,3,FALSE))</f>
        <v>N/A</v>
      </c>
      <c r="D234" s="177" t="str">
        <f t="shared" si="9"/>
        <v xml:space="preserve"> </v>
      </c>
      <c r="E234" s="175" t="str">
        <f t="shared" si="10"/>
        <v xml:space="preserve"> </v>
      </c>
      <c r="F234" s="175" t="str">
        <f t="shared" si="11"/>
        <v xml:space="preserve"> </v>
      </c>
      <c r="G234" s="273" t="s">
        <v>555</v>
      </c>
      <c r="H234" s="257" t="s">
        <v>559</v>
      </c>
      <c r="I234" s="166" t="s">
        <v>560</v>
      </c>
    </row>
    <row r="235" spans="2:9" ht="12.75" customHeight="1">
      <c r="B235" s="164">
        <v>1231</v>
      </c>
      <c r="C235" s="165" t="str">
        <f>IF(ISERROR(VLOOKUP(B235,#REF!,3,FALSE)),"N/A",VLOOKUP(B235,#REF!,3,FALSE))</f>
        <v>N/A</v>
      </c>
      <c r="D235" s="177" t="str">
        <f t="shared" si="9"/>
        <v xml:space="preserve"> </v>
      </c>
      <c r="E235" s="175" t="str">
        <f t="shared" si="10"/>
        <v xml:space="preserve"> </v>
      </c>
      <c r="F235" s="175" t="str">
        <f t="shared" si="11"/>
        <v xml:space="preserve"> </v>
      </c>
      <c r="G235" s="273" t="s">
        <v>556</v>
      </c>
      <c r="H235" s="257" t="s">
        <v>559</v>
      </c>
      <c r="I235" s="166"/>
    </row>
    <row r="236" spans="2:9">
      <c r="B236" s="164">
        <v>1232</v>
      </c>
      <c r="C236" s="165" t="str">
        <f>IF(ISERROR(VLOOKUP(B236,#REF!,3,FALSE)),"N/A",VLOOKUP(B236,#REF!,3,FALSE))</f>
        <v>N/A</v>
      </c>
      <c r="D236" s="177" t="str">
        <f t="shared" si="9"/>
        <v xml:space="preserve"> </v>
      </c>
      <c r="E236" s="175" t="str">
        <f t="shared" si="10"/>
        <v xml:space="preserve"> </v>
      </c>
      <c r="F236" s="175" t="str">
        <f t="shared" si="11"/>
        <v xml:space="preserve"> </v>
      </c>
      <c r="G236" s="166" t="str">
        <f>IF(ISERROR(INDEX(#REF!,MATCH('Item IDs'!B236,#REF!,0),1)),"NOT ASSIGNED",INDEX(#REF!,MATCH('Item IDs'!B236,#REF!,0),1))</f>
        <v>NOT ASSIGNED</v>
      </c>
      <c r="H236" s="166"/>
    </row>
    <row r="237" spans="2:9">
      <c r="B237" s="164">
        <v>1233</v>
      </c>
      <c r="C237" s="165" t="str">
        <f>IF(ISERROR(VLOOKUP(B237,#REF!,3,FALSE)),"N/A",VLOOKUP(B237,#REF!,3,FALSE))</f>
        <v>N/A</v>
      </c>
      <c r="D237" s="177" t="str">
        <f t="shared" si="9"/>
        <v xml:space="preserve"> </v>
      </c>
      <c r="E237" s="175" t="str">
        <f t="shared" si="10"/>
        <v xml:space="preserve"> </v>
      </c>
      <c r="F237" s="175" t="str">
        <f t="shared" si="11"/>
        <v xml:space="preserve"> </v>
      </c>
      <c r="G237" s="166" t="str">
        <f>IF(ISERROR(INDEX(#REF!,MATCH('Item IDs'!B237,#REF!,0),1)),"NOT ASSIGNED",INDEX(#REF!,MATCH('Item IDs'!B237,#REF!,0),1))</f>
        <v>NOT ASSIGNED</v>
      </c>
      <c r="H237" s="166"/>
    </row>
    <row r="238" spans="2:9">
      <c r="B238" s="164">
        <v>1234</v>
      </c>
      <c r="C238" s="165" t="str">
        <f>IF(ISERROR(VLOOKUP(B238,#REF!,3,FALSE)),"N/A",VLOOKUP(B238,#REF!,3,FALSE))</f>
        <v>N/A</v>
      </c>
      <c r="D238" s="177" t="str">
        <f t="shared" si="9"/>
        <v xml:space="preserve"> </v>
      </c>
      <c r="E238" s="175" t="str">
        <f t="shared" si="10"/>
        <v xml:space="preserve"> </v>
      </c>
      <c r="F238" s="175" t="str">
        <f t="shared" si="11"/>
        <v xml:space="preserve"> </v>
      </c>
      <c r="G238" s="166" t="str">
        <f>IF(ISERROR(INDEX(#REF!,MATCH('Item IDs'!B238,#REF!,0),1)),"NOT ASSIGNED",INDEX(#REF!,MATCH('Item IDs'!B238,#REF!,0),1))</f>
        <v>NOT ASSIGNED</v>
      </c>
      <c r="H238" s="166"/>
    </row>
    <row r="239" spans="2:9">
      <c r="B239" s="164">
        <v>1235</v>
      </c>
      <c r="C239" s="165" t="str">
        <f>IF(ISERROR(VLOOKUP(B239,#REF!,3,FALSE)),"N/A",VLOOKUP(B239,#REF!,3,FALSE))</f>
        <v>N/A</v>
      </c>
      <c r="D239" s="177" t="str">
        <f t="shared" si="9"/>
        <v xml:space="preserve"> </v>
      </c>
      <c r="E239" s="175" t="str">
        <f t="shared" si="10"/>
        <v xml:space="preserve"> </v>
      </c>
      <c r="F239" s="175" t="str">
        <f t="shared" si="11"/>
        <v xml:space="preserve"> </v>
      </c>
      <c r="G239" s="166" t="str">
        <f>IF(ISERROR(INDEX(#REF!,MATCH('Item IDs'!B239,#REF!,0),1)),"NOT ASSIGNED",INDEX(#REF!,MATCH('Item IDs'!B239,#REF!,0),1))</f>
        <v>NOT ASSIGNED</v>
      </c>
      <c r="H239" s="166"/>
    </row>
    <row r="240" spans="2:9">
      <c r="B240" s="164">
        <v>1236</v>
      </c>
      <c r="C240" s="165" t="str">
        <f>IF(ISERROR(VLOOKUP(B240,#REF!,3,FALSE)),"N/A",VLOOKUP(B240,#REF!,3,FALSE))</f>
        <v>N/A</v>
      </c>
      <c r="D240" s="177" t="str">
        <f t="shared" si="9"/>
        <v xml:space="preserve"> </v>
      </c>
      <c r="E240" s="175" t="str">
        <f t="shared" si="10"/>
        <v xml:space="preserve"> </v>
      </c>
      <c r="F240" s="175" t="str">
        <f t="shared" si="11"/>
        <v xml:space="preserve"> </v>
      </c>
      <c r="G240" s="166" t="str">
        <f>IF(ISERROR(INDEX(#REF!,MATCH('Item IDs'!B240,#REF!,0),1)),"NOT ASSIGNED",INDEX(#REF!,MATCH('Item IDs'!B240,#REF!,0),1))</f>
        <v>NOT ASSIGNED</v>
      </c>
      <c r="H240" s="166"/>
    </row>
    <row r="241" spans="2:8">
      <c r="B241" s="164">
        <v>1237</v>
      </c>
      <c r="C241" s="165" t="str">
        <f>IF(ISERROR(VLOOKUP(B241,#REF!,3,FALSE)),"N/A",VLOOKUP(B241,#REF!,3,FALSE))</f>
        <v>N/A</v>
      </c>
      <c r="D241" s="177" t="str">
        <f t="shared" si="9"/>
        <v xml:space="preserve"> </v>
      </c>
      <c r="E241" s="175" t="str">
        <f t="shared" si="10"/>
        <v xml:space="preserve"> </v>
      </c>
      <c r="F241" s="175" t="str">
        <f t="shared" si="11"/>
        <v xml:space="preserve"> </v>
      </c>
      <c r="G241" s="166" t="str">
        <f>IF(ISERROR(INDEX(#REF!,MATCH('Item IDs'!B241,#REF!,0),1)),"NOT ASSIGNED",INDEX(#REF!,MATCH('Item IDs'!B241,#REF!,0),1))</f>
        <v>NOT ASSIGNED</v>
      </c>
      <c r="H241" s="166"/>
    </row>
    <row r="242" spans="2:8">
      <c r="B242" s="164">
        <v>1238</v>
      </c>
      <c r="C242" s="165" t="str">
        <f>IF(ISERROR(VLOOKUP(B242,#REF!,3,FALSE)),"N/A",VLOOKUP(B242,#REF!,3,FALSE))</f>
        <v>N/A</v>
      </c>
      <c r="D242" s="177" t="str">
        <f t="shared" si="9"/>
        <v xml:space="preserve"> </v>
      </c>
      <c r="E242" s="175" t="str">
        <f t="shared" si="10"/>
        <v xml:space="preserve"> </v>
      </c>
      <c r="F242" s="175" t="str">
        <f t="shared" si="11"/>
        <v xml:space="preserve"> </v>
      </c>
      <c r="G242" s="166" t="str">
        <f>IF(ISERROR(INDEX(#REF!,MATCH('Item IDs'!B242,#REF!,0),1)),"NOT ASSIGNED",INDEX(#REF!,MATCH('Item IDs'!B242,#REF!,0),1))</f>
        <v>NOT ASSIGNED</v>
      </c>
      <c r="H242" s="166"/>
    </row>
    <row r="243" spans="2:8">
      <c r="B243" s="164">
        <v>1239</v>
      </c>
      <c r="C243" s="165" t="str">
        <f>IF(ISERROR(VLOOKUP(B243,#REF!,3,FALSE)),"N/A",VLOOKUP(B243,#REF!,3,FALSE))</f>
        <v>N/A</v>
      </c>
      <c r="D243" s="177" t="str">
        <f t="shared" si="9"/>
        <v xml:space="preserve"> </v>
      </c>
      <c r="E243" s="175" t="str">
        <f t="shared" si="10"/>
        <v xml:space="preserve"> </v>
      </c>
      <c r="F243" s="175" t="str">
        <f t="shared" si="11"/>
        <v xml:space="preserve"> </v>
      </c>
      <c r="G243" s="166" t="str">
        <f>IF(ISERROR(INDEX(#REF!,MATCH('Item IDs'!B243,#REF!,0),1)),"NOT ASSIGNED",INDEX(#REF!,MATCH('Item IDs'!B243,#REF!,0),1))</f>
        <v>NOT ASSIGNED</v>
      </c>
      <c r="H243" s="166"/>
    </row>
    <row r="244" spans="2:8">
      <c r="B244" s="164">
        <v>1240</v>
      </c>
      <c r="C244" s="165" t="str">
        <f>IF(ISERROR(VLOOKUP(B244,#REF!,3,FALSE)),"N/A",VLOOKUP(B244,#REF!,3,FALSE))</f>
        <v>N/A</v>
      </c>
      <c r="D244" s="177" t="str">
        <f t="shared" si="9"/>
        <v xml:space="preserve"> </v>
      </c>
      <c r="E244" s="175" t="str">
        <f t="shared" si="10"/>
        <v xml:space="preserve"> </v>
      </c>
      <c r="F244" s="175" t="str">
        <f t="shared" si="11"/>
        <v xml:space="preserve"> </v>
      </c>
      <c r="G244" s="166" t="str">
        <f>IF(ISERROR(INDEX(#REF!,MATCH('Item IDs'!B244,#REF!,0),1)),"NOT ASSIGNED",INDEX(#REF!,MATCH('Item IDs'!B244,#REF!,0),1))</f>
        <v>NOT ASSIGNED</v>
      </c>
      <c r="H244" s="166"/>
    </row>
    <row r="245" spans="2:8">
      <c r="B245" s="164">
        <v>1241</v>
      </c>
      <c r="C245" s="165" t="str">
        <f>IF(ISERROR(VLOOKUP(B245,#REF!,3,FALSE)),"N/A",VLOOKUP(B245,#REF!,3,FALSE))</f>
        <v>N/A</v>
      </c>
      <c r="D245" s="177" t="str">
        <f t="shared" si="9"/>
        <v xml:space="preserve"> </v>
      </c>
      <c r="E245" s="175" t="str">
        <f t="shared" si="10"/>
        <v xml:space="preserve"> </v>
      </c>
      <c r="F245" s="175" t="str">
        <f t="shared" si="11"/>
        <v xml:space="preserve"> </v>
      </c>
      <c r="G245" s="166" t="str">
        <f>IF(ISERROR(INDEX(#REF!,MATCH('Item IDs'!B245,#REF!,0),1)),"NOT ASSIGNED",INDEX(#REF!,MATCH('Item IDs'!B245,#REF!,0),1))</f>
        <v>NOT ASSIGNED</v>
      </c>
      <c r="H245" s="166"/>
    </row>
    <row r="246" spans="2:8">
      <c r="B246" s="164">
        <v>1242</v>
      </c>
      <c r="C246" s="165" t="str">
        <f>IF(ISERROR(VLOOKUP(B246,#REF!,3,FALSE)),"N/A",VLOOKUP(B246,#REF!,3,FALSE))</f>
        <v>N/A</v>
      </c>
      <c r="D246" s="177" t="str">
        <f t="shared" si="9"/>
        <v xml:space="preserve"> </v>
      </c>
      <c r="E246" s="175" t="str">
        <f t="shared" si="10"/>
        <v xml:space="preserve"> </v>
      </c>
      <c r="F246" s="175" t="str">
        <f t="shared" si="11"/>
        <v xml:space="preserve"> </v>
      </c>
      <c r="G246" s="166" t="str">
        <f>IF(ISERROR(INDEX(#REF!,MATCH('Item IDs'!B246,#REF!,0),1)),"NOT ASSIGNED",INDEX(#REF!,MATCH('Item IDs'!B246,#REF!,0),1))</f>
        <v>NOT ASSIGNED</v>
      </c>
      <c r="H246" s="166"/>
    </row>
    <row r="247" spans="2:8">
      <c r="B247" s="164">
        <v>1243</v>
      </c>
      <c r="C247" s="165" t="str">
        <f>IF(ISERROR(VLOOKUP(B247,#REF!,3,FALSE)),"N/A",VLOOKUP(B247,#REF!,3,FALSE))</f>
        <v>N/A</v>
      </c>
      <c r="D247" s="177" t="str">
        <f t="shared" si="9"/>
        <v xml:space="preserve"> </v>
      </c>
      <c r="E247" s="175" t="str">
        <f t="shared" si="10"/>
        <v xml:space="preserve"> </v>
      </c>
      <c r="F247" s="175" t="str">
        <f t="shared" si="11"/>
        <v xml:space="preserve"> </v>
      </c>
      <c r="G247" s="166" t="str">
        <f>IF(ISERROR(INDEX(#REF!,MATCH('Item IDs'!B247,#REF!,0),1)),"NOT ASSIGNED",INDEX(#REF!,MATCH('Item IDs'!B247,#REF!,0),1))</f>
        <v>NOT ASSIGNED</v>
      </c>
      <c r="H247" s="166"/>
    </row>
    <row r="248" spans="2:8">
      <c r="B248" s="164">
        <v>1244</v>
      </c>
      <c r="C248" s="165" t="str">
        <f>IF(ISERROR(VLOOKUP(B248,#REF!,3,FALSE)),"N/A",VLOOKUP(B248,#REF!,3,FALSE))</f>
        <v>N/A</v>
      </c>
      <c r="D248" s="177" t="str">
        <f t="shared" si="9"/>
        <v xml:space="preserve"> </v>
      </c>
      <c r="E248" s="175" t="str">
        <f t="shared" si="10"/>
        <v xml:space="preserve"> </v>
      </c>
      <c r="F248" s="175" t="str">
        <f t="shared" si="11"/>
        <v xml:space="preserve"> </v>
      </c>
      <c r="G248" s="166" t="str">
        <f>IF(ISERROR(INDEX(#REF!,MATCH('Item IDs'!B248,#REF!,0),1)),"NOT ASSIGNED",INDEX(#REF!,MATCH('Item IDs'!B248,#REF!,0),1))</f>
        <v>NOT ASSIGNED</v>
      </c>
      <c r="H248" s="166"/>
    </row>
    <row r="249" spans="2:8">
      <c r="B249" s="164">
        <v>1245</v>
      </c>
      <c r="C249" s="165" t="str">
        <f>IF(ISERROR(VLOOKUP(B249,#REF!,3,FALSE)),"N/A",VLOOKUP(B249,#REF!,3,FALSE))</f>
        <v>N/A</v>
      </c>
      <c r="D249" s="177" t="str">
        <f t="shared" si="9"/>
        <v xml:space="preserve"> </v>
      </c>
      <c r="E249" s="175" t="str">
        <f t="shared" si="10"/>
        <v xml:space="preserve"> </v>
      </c>
      <c r="F249" s="175" t="str">
        <f t="shared" si="11"/>
        <v xml:space="preserve"> </v>
      </c>
      <c r="G249" s="166" t="str">
        <f>IF(ISERROR(INDEX(#REF!,MATCH('Item IDs'!B249,#REF!,0),1)),"NOT ASSIGNED",INDEX(#REF!,MATCH('Item IDs'!B249,#REF!,0),1))</f>
        <v>NOT ASSIGNED</v>
      </c>
      <c r="H249" s="166"/>
    </row>
    <row r="250" spans="2:8">
      <c r="B250" s="164">
        <v>1246</v>
      </c>
      <c r="C250" s="165" t="str">
        <f>IF(ISERROR(VLOOKUP(B250,#REF!,3,FALSE)),"N/A",VLOOKUP(B250,#REF!,3,FALSE))</f>
        <v>N/A</v>
      </c>
      <c r="D250" s="177" t="str">
        <f t="shared" si="9"/>
        <v xml:space="preserve"> </v>
      </c>
      <c r="E250" s="175" t="str">
        <f t="shared" si="10"/>
        <v xml:space="preserve"> </v>
      </c>
      <c r="F250" s="175" t="str">
        <f t="shared" si="11"/>
        <v xml:space="preserve"> </v>
      </c>
      <c r="G250" s="166" t="str">
        <f>IF(ISERROR(INDEX(#REF!,MATCH('Item IDs'!B250,#REF!,0),1)),"NOT ASSIGNED",INDEX(#REF!,MATCH('Item IDs'!B250,#REF!,0),1))</f>
        <v>NOT ASSIGNED</v>
      </c>
      <c r="H250" s="166"/>
    </row>
    <row r="251" spans="2:8">
      <c r="B251" s="164">
        <v>1247</v>
      </c>
      <c r="C251" s="165" t="str">
        <f>IF(ISERROR(VLOOKUP(B251,#REF!,3,FALSE)),"N/A",VLOOKUP(B251,#REF!,3,FALSE))</f>
        <v>N/A</v>
      </c>
      <c r="D251" s="177" t="str">
        <f t="shared" si="9"/>
        <v xml:space="preserve"> </v>
      </c>
      <c r="E251" s="175" t="str">
        <f t="shared" si="10"/>
        <v xml:space="preserve"> </v>
      </c>
      <c r="F251" s="175" t="str">
        <f t="shared" si="11"/>
        <v xml:space="preserve"> </v>
      </c>
      <c r="G251" s="166" t="str">
        <f>IF(ISERROR(INDEX(#REF!,MATCH('Item IDs'!B251,#REF!,0),1)),"NOT ASSIGNED",INDEX(#REF!,MATCH('Item IDs'!B251,#REF!,0),1))</f>
        <v>NOT ASSIGNED</v>
      </c>
      <c r="H251" s="166"/>
    </row>
    <row r="252" spans="2:8">
      <c r="B252" s="164">
        <v>1248</v>
      </c>
      <c r="C252" s="165" t="str">
        <f>IF(ISERROR(VLOOKUP(B252,#REF!,3,FALSE)),"N/A",VLOOKUP(B252,#REF!,3,FALSE))</f>
        <v>N/A</v>
      </c>
      <c r="D252" s="177" t="str">
        <f t="shared" si="9"/>
        <v xml:space="preserve"> </v>
      </c>
      <c r="E252" s="175" t="str">
        <f t="shared" si="10"/>
        <v xml:space="preserve"> </v>
      </c>
      <c r="F252" s="175" t="str">
        <f t="shared" si="11"/>
        <v xml:space="preserve"> </v>
      </c>
      <c r="G252" s="166" t="str">
        <f>IF(ISERROR(INDEX(#REF!,MATCH('Item IDs'!B252,#REF!,0),1)),"NOT ASSIGNED",INDEX(#REF!,MATCH('Item IDs'!B252,#REF!,0),1))</f>
        <v>NOT ASSIGNED</v>
      </c>
      <c r="H252" s="166"/>
    </row>
    <row r="253" spans="2:8">
      <c r="B253" s="164">
        <v>1249</v>
      </c>
      <c r="C253" s="165" t="str">
        <f>IF(ISERROR(VLOOKUP(B253,#REF!,3,FALSE)),"N/A",VLOOKUP(B253,#REF!,3,FALSE))</f>
        <v>N/A</v>
      </c>
      <c r="D253" s="177" t="str">
        <f t="shared" si="9"/>
        <v xml:space="preserve"> </v>
      </c>
      <c r="E253" s="175" t="str">
        <f t="shared" si="10"/>
        <v xml:space="preserve"> </v>
      </c>
      <c r="F253" s="175" t="str">
        <f t="shared" si="11"/>
        <v xml:space="preserve"> </v>
      </c>
      <c r="G253" s="166" t="str">
        <f>IF(ISERROR(INDEX(#REF!,MATCH('Item IDs'!B253,#REF!,0),1)),"NOT ASSIGNED",INDEX(#REF!,MATCH('Item IDs'!B253,#REF!,0),1))</f>
        <v>NOT ASSIGNED</v>
      </c>
      <c r="H253" s="166"/>
    </row>
    <row r="254" spans="2:8">
      <c r="B254" s="164">
        <v>1250</v>
      </c>
      <c r="C254" s="165" t="str">
        <f>IF(ISERROR(VLOOKUP(B254,#REF!,3,FALSE)),"N/A",VLOOKUP(B254,#REF!,3,FALSE))</f>
        <v>N/A</v>
      </c>
      <c r="D254" s="177" t="str">
        <f t="shared" si="9"/>
        <v xml:space="preserve"> </v>
      </c>
      <c r="E254" s="175" t="str">
        <f t="shared" si="10"/>
        <v xml:space="preserve"> </v>
      </c>
      <c r="F254" s="175" t="str">
        <f t="shared" si="11"/>
        <v xml:space="preserve"> </v>
      </c>
      <c r="G254" s="166" t="str">
        <f>IF(ISERROR(INDEX(#REF!,MATCH('Item IDs'!B254,#REF!,0),1)),"NOT ASSIGNED",INDEX(#REF!,MATCH('Item IDs'!B254,#REF!,0),1))</f>
        <v>NOT ASSIGNED</v>
      </c>
      <c r="H254" s="166"/>
    </row>
    <row r="255" spans="2:8">
      <c r="B255" s="164">
        <v>1251</v>
      </c>
      <c r="C255" s="165" t="str">
        <f>IF(ISERROR(VLOOKUP(B255,#REF!,3,FALSE)),"N/A",VLOOKUP(B255,#REF!,3,FALSE))</f>
        <v>N/A</v>
      </c>
      <c r="D255" s="177" t="str">
        <f t="shared" ref="D255:D285" si="12">IF(ISERROR(FIND(".",C255))," ",LEFT(C255,FIND(".",C255)-1))</f>
        <v xml:space="preserve"> </v>
      </c>
      <c r="E255" s="175" t="str">
        <f t="shared" ref="E255:E285" si="13">IF(ISERROR(FIND(".",C255))," ",LEFT(RIGHT(C255,LEN(C255)-FIND(".",C255)),FIND(".",RIGHT(C255,LEN(C255)-FIND(".",C255)))-1))</f>
        <v xml:space="preserve"> </v>
      </c>
      <c r="F255" s="175" t="str">
        <f t="shared" ref="F255:F285" si="14">IF(ISERROR(FIND("(",C255))," ",MID(C255,FIND("(",C255)+1,FIND(")",C255)-FIND("(",C255)-1))</f>
        <v xml:space="preserve"> </v>
      </c>
      <c r="G255" s="166" t="str">
        <f>IF(ISERROR(INDEX(#REF!,MATCH('Item IDs'!B255,#REF!,0),1)),"NOT ASSIGNED",INDEX(#REF!,MATCH('Item IDs'!B255,#REF!,0),1))</f>
        <v>NOT ASSIGNED</v>
      </c>
      <c r="H255" s="166"/>
    </row>
    <row r="256" spans="2:8">
      <c r="B256" s="164">
        <v>1252</v>
      </c>
      <c r="C256" s="165" t="str">
        <f>IF(ISERROR(VLOOKUP(B256,#REF!,3,FALSE)),"N/A",VLOOKUP(B256,#REF!,3,FALSE))</f>
        <v>N/A</v>
      </c>
      <c r="D256" s="177" t="str">
        <f t="shared" si="12"/>
        <v xml:space="preserve"> </v>
      </c>
      <c r="E256" s="175" t="str">
        <f t="shared" si="13"/>
        <v xml:space="preserve"> </v>
      </c>
      <c r="F256" s="175" t="str">
        <f t="shared" si="14"/>
        <v xml:space="preserve"> </v>
      </c>
      <c r="G256" s="166" t="str">
        <f>IF(ISERROR(INDEX(#REF!,MATCH('Item IDs'!B256,#REF!,0),1)),"NOT ASSIGNED",INDEX(#REF!,MATCH('Item IDs'!B256,#REF!,0),1))</f>
        <v>NOT ASSIGNED</v>
      </c>
      <c r="H256" s="166"/>
    </row>
    <row r="257" spans="2:8">
      <c r="B257" s="164">
        <v>1253</v>
      </c>
      <c r="C257" s="165" t="str">
        <f>IF(ISERROR(VLOOKUP(B257,#REF!,3,FALSE)),"N/A",VLOOKUP(B257,#REF!,3,FALSE))</f>
        <v>N/A</v>
      </c>
      <c r="D257" s="177" t="str">
        <f t="shared" si="12"/>
        <v xml:space="preserve"> </v>
      </c>
      <c r="E257" s="175" t="str">
        <f t="shared" si="13"/>
        <v xml:space="preserve"> </v>
      </c>
      <c r="F257" s="175" t="str">
        <f t="shared" si="14"/>
        <v xml:space="preserve"> </v>
      </c>
      <c r="G257" s="166" t="str">
        <f>IF(ISERROR(INDEX(#REF!,MATCH('Item IDs'!B257,#REF!,0),1)),"NOT ASSIGNED",INDEX(#REF!,MATCH('Item IDs'!B257,#REF!,0),1))</f>
        <v>NOT ASSIGNED</v>
      </c>
      <c r="H257" s="166"/>
    </row>
    <row r="258" spans="2:8">
      <c r="B258" s="164">
        <v>1254</v>
      </c>
      <c r="C258" s="165" t="str">
        <f>IF(ISERROR(VLOOKUP(B258,#REF!,3,FALSE)),"N/A",VLOOKUP(B258,#REF!,3,FALSE))</f>
        <v>N/A</v>
      </c>
      <c r="D258" s="177" t="str">
        <f t="shared" si="12"/>
        <v xml:space="preserve"> </v>
      </c>
      <c r="E258" s="175" t="str">
        <f t="shared" si="13"/>
        <v xml:space="preserve"> </v>
      </c>
      <c r="F258" s="175" t="str">
        <f t="shared" si="14"/>
        <v xml:space="preserve"> </v>
      </c>
      <c r="G258" s="166" t="str">
        <f>IF(ISERROR(INDEX(#REF!,MATCH('Item IDs'!B258,#REF!,0),1)),"NOT ASSIGNED",INDEX(#REF!,MATCH('Item IDs'!B258,#REF!,0),1))</f>
        <v>NOT ASSIGNED</v>
      </c>
      <c r="H258" s="166"/>
    </row>
    <row r="259" spans="2:8">
      <c r="B259" s="164">
        <v>1255</v>
      </c>
      <c r="C259" s="165" t="str">
        <f>IF(ISERROR(VLOOKUP(B259,#REF!,3,FALSE)),"N/A",VLOOKUP(B259,#REF!,3,FALSE))</f>
        <v>N/A</v>
      </c>
      <c r="D259" s="177" t="str">
        <f t="shared" si="12"/>
        <v xml:space="preserve"> </v>
      </c>
      <c r="E259" s="175" t="str">
        <f t="shared" si="13"/>
        <v xml:space="preserve"> </v>
      </c>
      <c r="F259" s="175" t="str">
        <f t="shared" si="14"/>
        <v xml:space="preserve"> </v>
      </c>
      <c r="G259" s="166" t="str">
        <f>IF(ISERROR(INDEX(#REF!,MATCH('Item IDs'!B259,#REF!,0),1)),"NOT ASSIGNED",INDEX(#REF!,MATCH('Item IDs'!B259,#REF!,0),1))</f>
        <v>NOT ASSIGNED</v>
      </c>
      <c r="H259" s="166"/>
    </row>
    <row r="260" spans="2:8">
      <c r="B260" s="164">
        <v>1256</v>
      </c>
      <c r="C260" s="165" t="str">
        <f>IF(ISERROR(VLOOKUP(B260,#REF!,3,FALSE)),"N/A",VLOOKUP(B260,#REF!,3,FALSE))</f>
        <v>N/A</v>
      </c>
      <c r="D260" s="177" t="str">
        <f t="shared" si="12"/>
        <v xml:space="preserve"> </v>
      </c>
      <c r="E260" s="175" t="str">
        <f t="shared" si="13"/>
        <v xml:space="preserve"> </v>
      </c>
      <c r="F260" s="175" t="str">
        <f t="shared" si="14"/>
        <v xml:space="preserve"> </v>
      </c>
      <c r="G260" s="166" t="str">
        <f>IF(ISERROR(INDEX(#REF!,MATCH('Item IDs'!B260,#REF!,0),1)),"NOT ASSIGNED",INDEX(#REF!,MATCH('Item IDs'!B260,#REF!,0),1))</f>
        <v>NOT ASSIGNED</v>
      </c>
      <c r="H260" s="166"/>
    </row>
    <row r="261" spans="2:8">
      <c r="B261" s="164">
        <v>1257</v>
      </c>
      <c r="C261" s="165" t="str">
        <f>IF(ISERROR(VLOOKUP(B261,#REF!,3,FALSE)),"N/A",VLOOKUP(B261,#REF!,3,FALSE))</f>
        <v>N/A</v>
      </c>
      <c r="D261" s="177" t="str">
        <f t="shared" si="12"/>
        <v xml:space="preserve"> </v>
      </c>
      <c r="E261" s="175" t="str">
        <f t="shared" si="13"/>
        <v xml:space="preserve"> </v>
      </c>
      <c r="F261" s="175" t="str">
        <f t="shared" si="14"/>
        <v xml:space="preserve"> </v>
      </c>
      <c r="G261" s="166" t="str">
        <f>IF(ISERROR(INDEX(#REF!,MATCH('Item IDs'!B261,#REF!,0),1)),"NOT ASSIGNED",INDEX(#REF!,MATCH('Item IDs'!B261,#REF!,0),1))</f>
        <v>NOT ASSIGNED</v>
      </c>
      <c r="H261" s="166"/>
    </row>
    <row r="262" spans="2:8">
      <c r="B262" s="164">
        <v>1258</v>
      </c>
      <c r="C262" s="165" t="str">
        <f>IF(ISERROR(VLOOKUP(B262,#REF!,3,FALSE)),"N/A",VLOOKUP(B262,#REF!,3,FALSE))</f>
        <v>N/A</v>
      </c>
      <c r="D262" s="177" t="str">
        <f t="shared" si="12"/>
        <v xml:space="preserve"> </v>
      </c>
      <c r="E262" s="175" t="str">
        <f t="shared" si="13"/>
        <v xml:space="preserve"> </v>
      </c>
      <c r="F262" s="175" t="str">
        <f t="shared" si="14"/>
        <v xml:space="preserve"> </v>
      </c>
      <c r="G262" s="166" t="str">
        <f>IF(ISERROR(INDEX(#REF!,MATCH('Item IDs'!B262,#REF!,0),1)),"NOT ASSIGNED",INDEX(#REF!,MATCH('Item IDs'!B262,#REF!,0),1))</f>
        <v>NOT ASSIGNED</v>
      </c>
      <c r="H262" s="166"/>
    </row>
    <row r="263" spans="2:8">
      <c r="B263" s="164">
        <v>1259</v>
      </c>
      <c r="C263" s="165" t="str">
        <f>IF(ISERROR(VLOOKUP(B263,#REF!,3,FALSE)),"N/A",VLOOKUP(B263,#REF!,3,FALSE))</f>
        <v>N/A</v>
      </c>
      <c r="D263" s="177" t="str">
        <f t="shared" si="12"/>
        <v xml:space="preserve"> </v>
      </c>
      <c r="E263" s="175" t="str">
        <f t="shared" si="13"/>
        <v xml:space="preserve"> </v>
      </c>
      <c r="F263" s="175" t="str">
        <f t="shared" si="14"/>
        <v xml:space="preserve"> </v>
      </c>
      <c r="G263" s="166" t="str">
        <f>IF(ISERROR(INDEX(#REF!,MATCH('Item IDs'!B263,#REF!,0),1)),"NOT ASSIGNED",INDEX(#REF!,MATCH('Item IDs'!B263,#REF!,0),1))</f>
        <v>NOT ASSIGNED</v>
      </c>
      <c r="H263" s="166"/>
    </row>
    <row r="264" spans="2:8">
      <c r="B264" s="164">
        <v>1260</v>
      </c>
      <c r="C264" s="165" t="str">
        <f>IF(ISERROR(VLOOKUP(B264,#REF!,3,FALSE)),"N/A",VLOOKUP(B264,#REF!,3,FALSE))</f>
        <v>N/A</v>
      </c>
      <c r="D264" s="177" t="str">
        <f t="shared" si="12"/>
        <v xml:space="preserve"> </v>
      </c>
      <c r="E264" s="175" t="str">
        <f t="shared" si="13"/>
        <v xml:space="preserve"> </v>
      </c>
      <c r="F264" s="175" t="str">
        <f t="shared" si="14"/>
        <v xml:space="preserve"> </v>
      </c>
      <c r="G264" s="166" t="str">
        <f>IF(ISERROR(INDEX(#REF!,MATCH('Item IDs'!B264,#REF!,0),1)),"NOT ASSIGNED",INDEX(#REF!,MATCH('Item IDs'!B264,#REF!,0),1))</f>
        <v>NOT ASSIGNED</v>
      </c>
      <c r="H264" s="166"/>
    </row>
    <row r="265" spans="2:8">
      <c r="B265" s="164">
        <v>1261</v>
      </c>
      <c r="C265" s="165" t="str">
        <f>IF(ISERROR(VLOOKUP(B265,#REF!,3,FALSE)),"N/A",VLOOKUP(B265,#REF!,3,FALSE))</f>
        <v>N/A</v>
      </c>
      <c r="D265" s="177" t="str">
        <f t="shared" si="12"/>
        <v xml:space="preserve"> </v>
      </c>
      <c r="E265" s="175" t="str">
        <f t="shared" si="13"/>
        <v xml:space="preserve"> </v>
      </c>
      <c r="F265" s="175" t="str">
        <f t="shared" si="14"/>
        <v xml:space="preserve"> </v>
      </c>
      <c r="G265" s="166" t="str">
        <f>IF(ISERROR(INDEX(#REF!,MATCH('Item IDs'!B265,#REF!,0),1)),"NOT ASSIGNED",INDEX(#REF!,MATCH('Item IDs'!B265,#REF!,0),1))</f>
        <v>NOT ASSIGNED</v>
      </c>
      <c r="H265" s="166"/>
    </row>
    <row r="266" spans="2:8">
      <c r="B266" s="164">
        <v>1262</v>
      </c>
      <c r="C266" s="165" t="str">
        <f>IF(ISERROR(VLOOKUP(B266,#REF!,3,FALSE)),"N/A",VLOOKUP(B266,#REF!,3,FALSE))</f>
        <v>N/A</v>
      </c>
      <c r="D266" s="177" t="str">
        <f t="shared" si="12"/>
        <v xml:space="preserve"> </v>
      </c>
      <c r="E266" s="175" t="str">
        <f t="shared" si="13"/>
        <v xml:space="preserve"> </v>
      </c>
      <c r="F266" s="175" t="str">
        <f t="shared" si="14"/>
        <v xml:space="preserve"> </v>
      </c>
      <c r="G266" s="166" t="str">
        <f>IF(ISERROR(INDEX(#REF!,MATCH('Item IDs'!B266,#REF!,0),1)),"NOT ASSIGNED",INDEX(#REF!,MATCH('Item IDs'!B266,#REF!,0),1))</f>
        <v>NOT ASSIGNED</v>
      </c>
      <c r="H266" s="166"/>
    </row>
    <row r="267" spans="2:8">
      <c r="B267" s="164">
        <v>1263</v>
      </c>
      <c r="C267" s="165" t="str">
        <f>IF(ISERROR(VLOOKUP(B267,#REF!,3,FALSE)),"N/A",VLOOKUP(B267,#REF!,3,FALSE))</f>
        <v>N/A</v>
      </c>
      <c r="D267" s="177" t="str">
        <f t="shared" si="12"/>
        <v xml:space="preserve"> </v>
      </c>
      <c r="E267" s="175" t="str">
        <f t="shared" si="13"/>
        <v xml:space="preserve"> </v>
      </c>
      <c r="F267" s="175" t="str">
        <f t="shared" si="14"/>
        <v xml:space="preserve"> </v>
      </c>
      <c r="G267" s="166" t="str">
        <f>IF(ISERROR(INDEX(#REF!,MATCH('Item IDs'!B267,#REF!,0),1)),"NOT ASSIGNED",INDEX(#REF!,MATCH('Item IDs'!B267,#REF!,0),1))</f>
        <v>NOT ASSIGNED</v>
      </c>
      <c r="H267" s="166"/>
    </row>
    <row r="268" spans="2:8">
      <c r="B268" s="164">
        <v>1264</v>
      </c>
      <c r="C268" s="165" t="str">
        <f>IF(ISERROR(VLOOKUP(B268,#REF!,3,FALSE)),"N/A",VLOOKUP(B268,#REF!,3,FALSE))</f>
        <v>N/A</v>
      </c>
      <c r="D268" s="177" t="str">
        <f t="shared" si="12"/>
        <v xml:space="preserve"> </v>
      </c>
      <c r="E268" s="175" t="str">
        <f t="shared" si="13"/>
        <v xml:space="preserve"> </v>
      </c>
      <c r="F268" s="175" t="str">
        <f t="shared" si="14"/>
        <v xml:space="preserve"> </v>
      </c>
      <c r="G268" s="166" t="str">
        <f>IF(ISERROR(INDEX(#REF!,MATCH('Item IDs'!B268,#REF!,0),1)),"NOT ASSIGNED",INDEX(#REF!,MATCH('Item IDs'!B268,#REF!,0),1))</f>
        <v>NOT ASSIGNED</v>
      </c>
      <c r="H268" s="166"/>
    </row>
    <row r="269" spans="2:8">
      <c r="B269" s="164">
        <v>1265</v>
      </c>
      <c r="C269" s="165" t="str">
        <f>IF(ISERROR(VLOOKUP(B269,#REF!,3,FALSE)),"N/A",VLOOKUP(B269,#REF!,3,FALSE))</f>
        <v>N/A</v>
      </c>
      <c r="D269" s="177" t="str">
        <f t="shared" si="12"/>
        <v xml:space="preserve"> </v>
      </c>
      <c r="E269" s="175" t="str">
        <f t="shared" si="13"/>
        <v xml:space="preserve"> </v>
      </c>
      <c r="F269" s="175" t="str">
        <f t="shared" si="14"/>
        <v xml:space="preserve"> </v>
      </c>
      <c r="G269" s="166" t="str">
        <f>IF(ISERROR(INDEX(#REF!,MATCH('Item IDs'!B269,#REF!,0),1)),"NOT ASSIGNED",INDEX(#REF!,MATCH('Item IDs'!B269,#REF!,0),1))</f>
        <v>NOT ASSIGNED</v>
      </c>
      <c r="H269" s="166"/>
    </row>
    <row r="270" spans="2:8">
      <c r="B270" s="164">
        <v>1266</v>
      </c>
      <c r="C270" s="165" t="str">
        <f>IF(ISERROR(VLOOKUP(B270,#REF!,3,FALSE)),"N/A",VLOOKUP(B270,#REF!,3,FALSE))</f>
        <v>N/A</v>
      </c>
      <c r="D270" s="177" t="str">
        <f t="shared" si="12"/>
        <v xml:space="preserve"> </v>
      </c>
      <c r="E270" s="175" t="str">
        <f t="shared" si="13"/>
        <v xml:space="preserve"> </v>
      </c>
      <c r="F270" s="175" t="str">
        <f t="shared" si="14"/>
        <v xml:space="preserve"> </v>
      </c>
      <c r="G270" s="166" t="str">
        <f>IF(ISERROR(INDEX(#REF!,MATCH('Item IDs'!B270,#REF!,0),1)),"NOT ASSIGNED",INDEX(#REF!,MATCH('Item IDs'!B270,#REF!,0),1))</f>
        <v>NOT ASSIGNED</v>
      </c>
      <c r="H270" s="166"/>
    </row>
    <row r="271" spans="2:8">
      <c r="B271" s="164">
        <v>1267</v>
      </c>
      <c r="C271" s="165" t="str">
        <f>IF(ISERROR(VLOOKUP(B271,#REF!,3,FALSE)),"N/A",VLOOKUP(B271,#REF!,3,FALSE))</f>
        <v>N/A</v>
      </c>
      <c r="D271" s="177" t="str">
        <f t="shared" si="12"/>
        <v xml:space="preserve"> </v>
      </c>
      <c r="E271" s="175" t="str">
        <f t="shared" si="13"/>
        <v xml:space="preserve"> </v>
      </c>
      <c r="F271" s="175" t="str">
        <f t="shared" si="14"/>
        <v xml:space="preserve"> </v>
      </c>
      <c r="G271" s="166" t="str">
        <f>IF(ISERROR(INDEX(#REF!,MATCH('Item IDs'!B271,#REF!,0),1)),"NOT ASSIGNED",INDEX(#REF!,MATCH('Item IDs'!B271,#REF!,0),1))</f>
        <v>NOT ASSIGNED</v>
      </c>
      <c r="H271" s="166"/>
    </row>
    <row r="272" spans="2:8">
      <c r="B272" s="164">
        <v>1268</v>
      </c>
      <c r="C272" s="165" t="str">
        <f>IF(ISERROR(VLOOKUP(B272,#REF!,3,FALSE)),"N/A",VLOOKUP(B272,#REF!,3,FALSE))</f>
        <v>N/A</v>
      </c>
      <c r="D272" s="177" t="str">
        <f t="shared" si="12"/>
        <v xml:space="preserve"> </v>
      </c>
      <c r="E272" s="175" t="str">
        <f t="shared" si="13"/>
        <v xml:space="preserve"> </v>
      </c>
      <c r="F272" s="175" t="str">
        <f t="shared" si="14"/>
        <v xml:space="preserve"> </v>
      </c>
      <c r="G272" s="166" t="str">
        <f>IF(ISERROR(INDEX(#REF!,MATCH('Item IDs'!B272,#REF!,0),1)),"NOT ASSIGNED",INDEX(#REF!,MATCH('Item IDs'!B272,#REF!,0),1))</f>
        <v>NOT ASSIGNED</v>
      </c>
      <c r="H272" s="166"/>
    </row>
    <row r="273" spans="2:8">
      <c r="B273" s="164">
        <v>1269</v>
      </c>
      <c r="C273" s="165" t="str">
        <f>IF(ISERROR(VLOOKUP(B273,#REF!,3,FALSE)),"N/A",VLOOKUP(B273,#REF!,3,FALSE))</f>
        <v>N/A</v>
      </c>
      <c r="D273" s="177" t="str">
        <f t="shared" si="12"/>
        <v xml:space="preserve"> </v>
      </c>
      <c r="E273" s="175" t="str">
        <f t="shared" si="13"/>
        <v xml:space="preserve"> </v>
      </c>
      <c r="F273" s="175" t="str">
        <f t="shared" si="14"/>
        <v xml:space="preserve"> </v>
      </c>
      <c r="G273" s="166" t="str">
        <f>IF(ISERROR(INDEX(#REF!,MATCH('Item IDs'!B273,#REF!,0),1)),"NOT ASSIGNED",INDEX(#REF!,MATCH('Item IDs'!B273,#REF!,0),1))</f>
        <v>NOT ASSIGNED</v>
      </c>
      <c r="H273" s="166"/>
    </row>
    <row r="274" spans="2:8">
      <c r="B274" s="164">
        <v>1270</v>
      </c>
      <c r="C274" s="165" t="str">
        <f>IF(ISERROR(VLOOKUP(B274,#REF!,3,FALSE)),"N/A",VLOOKUP(B274,#REF!,3,FALSE))</f>
        <v>N/A</v>
      </c>
      <c r="D274" s="177" t="str">
        <f t="shared" si="12"/>
        <v xml:space="preserve"> </v>
      </c>
      <c r="E274" s="175" t="str">
        <f t="shared" si="13"/>
        <v xml:space="preserve"> </v>
      </c>
      <c r="F274" s="175" t="str">
        <f t="shared" si="14"/>
        <v xml:space="preserve"> </v>
      </c>
      <c r="G274" s="166" t="str">
        <f>IF(ISERROR(INDEX(#REF!,MATCH('Item IDs'!B274,#REF!,0),1)),"NOT ASSIGNED",INDEX(#REF!,MATCH('Item IDs'!B274,#REF!,0),1))</f>
        <v>NOT ASSIGNED</v>
      </c>
      <c r="H274" s="166"/>
    </row>
    <row r="275" spans="2:8">
      <c r="B275" s="164">
        <v>1271</v>
      </c>
      <c r="C275" s="165" t="str">
        <f>IF(ISERROR(VLOOKUP(B275,#REF!,3,FALSE)),"N/A",VLOOKUP(B275,#REF!,3,FALSE))</f>
        <v>N/A</v>
      </c>
      <c r="D275" s="177" t="str">
        <f t="shared" si="12"/>
        <v xml:space="preserve"> </v>
      </c>
      <c r="E275" s="175" t="str">
        <f t="shared" si="13"/>
        <v xml:space="preserve"> </v>
      </c>
      <c r="F275" s="175" t="str">
        <f t="shared" si="14"/>
        <v xml:space="preserve"> </v>
      </c>
      <c r="G275" s="166" t="str">
        <f>IF(ISERROR(INDEX(#REF!,MATCH('Item IDs'!B275,#REF!,0),1)),"NOT ASSIGNED",INDEX(#REF!,MATCH('Item IDs'!B275,#REF!,0),1))</f>
        <v>NOT ASSIGNED</v>
      </c>
      <c r="H275" s="166"/>
    </row>
    <row r="276" spans="2:8">
      <c r="B276" s="164">
        <v>1272</v>
      </c>
      <c r="C276" s="165" t="str">
        <f>IF(ISERROR(VLOOKUP(B276,#REF!,3,FALSE)),"N/A",VLOOKUP(B276,#REF!,3,FALSE))</f>
        <v>N/A</v>
      </c>
      <c r="D276" s="177" t="str">
        <f t="shared" si="12"/>
        <v xml:space="preserve"> </v>
      </c>
      <c r="E276" s="175" t="str">
        <f t="shared" si="13"/>
        <v xml:space="preserve"> </v>
      </c>
      <c r="F276" s="175" t="str">
        <f t="shared" si="14"/>
        <v xml:space="preserve"> </v>
      </c>
      <c r="G276" s="166" t="str">
        <f>IF(ISERROR(INDEX(#REF!,MATCH('Item IDs'!B276,#REF!,0),1)),"NOT ASSIGNED",INDEX(#REF!,MATCH('Item IDs'!B276,#REF!,0),1))</f>
        <v>NOT ASSIGNED</v>
      </c>
      <c r="H276" s="166"/>
    </row>
    <row r="277" spans="2:8">
      <c r="B277" s="164">
        <v>1273</v>
      </c>
      <c r="C277" s="165" t="str">
        <f>IF(ISERROR(VLOOKUP(B277,#REF!,3,FALSE)),"N/A",VLOOKUP(B277,#REF!,3,FALSE))</f>
        <v>N/A</v>
      </c>
      <c r="D277" s="177" t="str">
        <f t="shared" si="12"/>
        <v xml:space="preserve"> </v>
      </c>
      <c r="E277" s="175" t="str">
        <f t="shared" si="13"/>
        <v xml:space="preserve"> </v>
      </c>
      <c r="F277" s="175" t="str">
        <f t="shared" si="14"/>
        <v xml:space="preserve"> </v>
      </c>
      <c r="G277" s="166" t="str">
        <f>IF(ISERROR(INDEX(#REF!,MATCH('Item IDs'!B277,#REF!,0),1)),"NOT ASSIGNED",INDEX(#REF!,MATCH('Item IDs'!B277,#REF!,0),1))</f>
        <v>NOT ASSIGNED</v>
      </c>
      <c r="H277" s="166"/>
    </row>
    <row r="278" spans="2:8">
      <c r="B278" s="164">
        <v>1274</v>
      </c>
      <c r="C278" s="165" t="str">
        <f>IF(ISERROR(VLOOKUP(B278,#REF!,3,FALSE)),"N/A",VLOOKUP(B278,#REF!,3,FALSE))</f>
        <v>N/A</v>
      </c>
      <c r="D278" s="177" t="str">
        <f t="shared" si="12"/>
        <v xml:space="preserve"> </v>
      </c>
      <c r="E278" s="175" t="str">
        <f t="shared" si="13"/>
        <v xml:space="preserve"> </v>
      </c>
      <c r="F278" s="175" t="str">
        <f t="shared" si="14"/>
        <v xml:space="preserve"> </v>
      </c>
      <c r="G278" s="166" t="str">
        <f>IF(ISERROR(INDEX(#REF!,MATCH('Item IDs'!B278,#REF!,0),1)),"NOT ASSIGNED",INDEX(#REF!,MATCH('Item IDs'!B278,#REF!,0),1))</f>
        <v>NOT ASSIGNED</v>
      </c>
      <c r="H278" s="166"/>
    </row>
    <row r="279" spans="2:8">
      <c r="B279" s="164">
        <v>1275</v>
      </c>
      <c r="C279" s="165" t="str">
        <f>IF(ISERROR(VLOOKUP(B279,#REF!,3,FALSE)),"N/A",VLOOKUP(B279,#REF!,3,FALSE))</f>
        <v>N/A</v>
      </c>
      <c r="D279" s="177" t="str">
        <f t="shared" si="12"/>
        <v xml:space="preserve"> </v>
      </c>
      <c r="E279" s="175" t="str">
        <f t="shared" si="13"/>
        <v xml:space="preserve"> </v>
      </c>
      <c r="F279" s="175" t="str">
        <f t="shared" si="14"/>
        <v xml:space="preserve"> </v>
      </c>
      <c r="G279" s="166" t="str">
        <f>IF(ISERROR(INDEX(#REF!,MATCH('Item IDs'!B279,#REF!,0),1)),"NOT ASSIGNED",INDEX(#REF!,MATCH('Item IDs'!B279,#REF!,0),1))</f>
        <v>NOT ASSIGNED</v>
      </c>
      <c r="H279" s="166"/>
    </row>
    <row r="280" spans="2:8">
      <c r="B280" s="164">
        <v>1276</v>
      </c>
      <c r="C280" s="165" t="str">
        <f>IF(ISERROR(VLOOKUP(B280,#REF!,3,FALSE)),"N/A",VLOOKUP(B280,#REF!,3,FALSE))</f>
        <v>N/A</v>
      </c>
      <c r="D280" s="177" t="str">
        <f t="shared" si="12"/>
        <v xml:space="preserve"> </v>
      </c>
      <c r="E280" s="175" t="str">
        <f t="shared" si="13"/>
        <v xml:space="preserve"> </v>
      </c>
      <c r="F280" s="175" t="str">
        <f t="shared" si="14"/>
        <v xml:space="preserve"> </v>
      </c>
      <c r="G280" s="166" t="str">
        <f>IF(ISERROR(INDEX(#REF!,MATCH('Item IDs'!B280,#REF!,0),1)),"NOT ASSIGNED",INDEX(#REF!,MATCH('Item IDs'!B280,#REF!,0),1))</f>
        <v>NOT ASSIGNED</v>
      </c>
      <c r="H280" s="166"/>
    </row>
    <row r="281" spans="2:8">
      <c r="B281" s="164">
        <v>1277</v>
      </c>
      <c r="C281" s="165" t="str">
        <f>IF(ISERROR(VLOOKUP(B281,#REF!,3,FALSE)),"N/A",VLOOKUP(B281,#REF!,3,FALSE))</f>
        <v>N/A</v>
      </c>
      <c r="D281" s="177" t="str">
        <f t="shared" si="12"/>
        <v xml:space="preserve"> </v>
      </c>
      <c r="E281" s="175" t="str">
        <f t="shared" si="13"/>
        <v xml:space="preserve"> </v>
      </c>
      <c r="F281" s="175" t="str">
        <f t="shared" si="14"/>
        <v xml:space="preserve"> </v>
      </c>
      <c r="G281" s="166" t="str">
        <f>IF(ISERROR(INDEX(#REF!,MATCH('Item IDs'!B281,#REF!,0),1)),"NOT ASSIGNED",INDEX(#REF!,MATCH('Item IDs'!B281,#REF!,0),1))</f>
        <v>NOT ASSIGNED</v>
      </c>
      <c r="H281" s="166"/>
    </row>
    <row r="282" spans="2:8">
      <c r="B282" s="164">
        <v>1278</v>
      </c>
      <c r="C282" s="165" t="str">
        <f>IF(ISERROR(VLOOKUP(B282,#REF!,3,FALSE)),"N/A",VLOOKUP(B282,#REF!,3,FALSE))</f>
        <v>N/A</v>
      </c>
      <c r="D282" s="177" t="str">
        <f t="shared" si="12"/>
        <v xml:space="preserve"> </v>
      </c>
      <c r="E282" s="175" t="str">
        <f t="shared" si="13"/>
        <v xml:space="preserve"> </v>
      </c>
      <c r="F282" s="175" t="str">
        <f t="shared" si="14"/>
        <v xml:space="preserve"> </v>
      </c>
      <c r="G282" s="166" t="str">
        <f>IF(ISERROR(INDEX(#REF!,MATCH('Item IDs'!B282,#REF!,0),1)),"NOT ASSIGNED",INDEX(#REF!,MATCH('Item IDs'!B282,#REF!,0),1))</f>
        <v>NOT ASSIGNED</v>
      </c>
      <c r="H282" s="166"/>
    </row>
    <row r="283" spans="2:8">
      <c r="B283" s="164">
        <v>1279</v>
      </c>
      <c r="C283" s="165" t="str">
        <f>IF(ISERROR(VLOOKUP(B283,#REF!,3,FALSE)),"N/A",VLOOKUP(B283,#REF!,3,FALSE))</f>
        <v>N/A</v>
      </c>
      <c r="D283" s="177" t="str">
        <f t="shared" si="12"/>
        <v xml:space="preserve"> </v>
      </c>
      <c r="E283" s="175" t="str">
        <f t="shared" si="13"/>
        <v xml:space="preserve"> </v>
      </c>
      <c r="F283" s="175" t="str">
        <f t="shared" si="14"/>
        <v xml:space="preserve"> </v>
      </c>
      <c r="G283" s="166" t="str">
        <f>IF(ISERROR(INDEX(#REF!,MATCH('Item IDs'!B283,#REF!,0),1)),"NOT ASSIGNED",INDEX(#REF!,MATCH('Item IDs'!B283,#REF!,0),1))</f>
        <v>NOT ASSIGNED</v>
      </c>
      <c r="H283" s="166"/>
    </row>
    <row r="284" spans="2:8">
      <c r="B284" s="164">
        <v>1280</v>
      </c>
      <c r="C284" s="165" t="str">
        <f>IF(ISERROR(VLOOKUP(B284,#REF!,3,FALSE)),"N/A",VLOOKUP(B284,#REF!,3,FALSE))</f>
        <v>N/A</v>
      </c>
      <c r="D284" s="177" t="str">
        <f t="shared" si="12"/>
        <v xml:space="preserve"> </v>
      </c>
      <c r="E284" s="175" t="str">
        <f t="shared" si="13"/>
        <v xml:space="preserve"> </v>
      </c>
      <c r="F284" s="175" t="str">
        <f t="shared" si="14"/>
        <v xml:space="preserve"> </v>
      </c>
      <c r="G284" s="166" t="str">
        <f>IF(ISERROR(INDEX(#REF!,MATCH('Item IDs'!B284,#REF!,0),1)),"NOT ASSIGNED",INDEX(#REF!,MATCH('Item IDs'!B284,#REF!,0),1))</f>
        <v>NOT ASSIGNED</v>
      </c>
      <c r="H284" s="166"/>
    </row>
    <row r="285" spans="2:8">
      <c r="B285" s="164">
        <v>1281</v>
      </c>
      <c r="C285" s="165" t="str">
        <f>IF(ISERROR(VLOOKUP(B285,#REF!,3,FALSE)),"N/A",VLOOKUP(B285,#REF!,3,FALSE))</f>
        <v>N/A</v>
      </c>
      <c r="D285" s="177" t="str">
        <f t="shared" si="12"/>
        <v xml:space="preserve"> </v>
      </c>
      <c r="E285" s="175" t="str">
        <f t="shared" si="13"/>
        <v xml:space="preserve"> </v>
      </c>
      <c r="F285" s="175" t="str">
        <f t="shared" si="14"/>
        <v xml:space="preserve"> </v>
      </c>
      <c r="G285" s="166" t="str">
        <f>IF(ISERROR(INDEX(#REF!,MATCH('Item IDs'!B285,#REF!,0),1)),"NOT ASSIGNED",INDEX(#REF!,MATCH('Item IDs'!B285,#REF!,0),1))</f>
        <v>NOT ASSIGNED</v>
      </c>
      <c r="H285" s="166"/>
    </row>
    <row r="286" spans="2:8">
      <c r="B286" s="164">
        <v>1282</v>
      </c>
      <c r="C286" s="165" t="str">
        <f>IF(ISERROR(VLOOKUP(B286,#REF!,3,FALSE)),"N/A",VLOOKUP(B286,#REF!,3,FALSE))</f>
        <v>N/A</v>
      </c>
      <c r="D286" s="177" t="str">
        <f t="shared" ref="D286:D301" si="15">IF(ISERROR(FIND(".",C286))," ",LEFT(C286,FIND(".",C286)-1))</f>
        <v xml:space="preserve"> </v>
      </c>
      <c r="E286" s="175" t="str">
        <f t="shared" ref="E286:E301" si="16">IF(ISERROR(FIND(".",C286))," ",LEFT(RIGHT(C286,LEN(C286)-FIND(".",C286)),FIND(".",RIGHT(C286,LEN(C286)-FIND(".",C286)))-1))</f>
        <v xml:space="preserve"> </v>
      </c>
      <c r="F286" s="175" t="str">
        <f t="shared" ref="F286:F301" si="17">IF(ISERROR(FIND("(",C286))," ",MID(C286,FIND("(",C286)+1,FIND(")",C286)-FIND("(",C286)-1))</f>
        <v xml:space="preserve"> </v>
      </c>
      <c r="G286" s="166" t="str">
        <f>IF(ISERROR(INDEX(#REF!,MATCH('Item IDs'!B286,#REF!,0),1)),"NOT ASSIGNED",INDEX(#REF!,MATCH('Item IDs'!B286,#REF!,0),1))</f>
        <v>NOT ASSIGNED</v>
      </c>
      <c r="H286" s="166"/>
    </row>
    <row r="287" spans="2:8">
      <c r="B287" s="164">
        <v>1283</v>
      </c>
      <c r="C287" s="165" t="str">
        <f>IF(ISERROR(VLOOKUP(B287,#REF!,3,FALSE)),"N/A",VLOOKUP(B287,#REF!,3,FALSE))</f>
        <v>N/A</v>
      </c>
      <c r="D287" s="177" t="str">
        <f t="shared" si="15"/>
        <v xml:space="preserve"> </v>
      </c>
      <c r="E287" s="175" t="str">
        <f t="shared" si="16"/>
        <v xml:space="preserve"> </v>
      </c>
      <c r="F287" s="175" t="str">
        <f t="shared" si="17"/>
        <v xml:space="preserve"> </v>
      </c>
      <c r="G287" s="166" t="str">
        <f>IF(ISERROR(INDEX(#REF!,MATCH('Item IDs'!B287,#REF!,0),1)),"NOT ASSIGNED",INDEX(#REF!,MATCH('Item IDs'!B287,#REF!,0),1))</f>
        <v>NOT ASSIGNED</v>
      </c>
      <c r="H287" s="166"/>
    </row>
    <row r="288" spans="2:8">
      <c r="B288" s="164">
        <v>1284</v>
      </c>
      <c r="C288" s="165" t="str">
        <f>IF(ISERROR(VLOOKUP(B288,#REF!,3,FALSE)),"N/A",VLOOKUP(B288,#REF!,3,FALSE))</f>
        <v>N/A</v>
      </c>
      <c r="D288" s="177" t="str">
        <f t="shared" si="15"/>
        <v xml:space="preserve"> </v>
      </c>
      <c r="E288" s="175" t="str">
        <f t="shared" si="16"/>
        <v xml:space="preserve"> </v>
      </c>
      <c r="F288" s="175" t="str">
        <f t="shared" si="17"/>
        <v xml:space="preserve"> </v>
      </c>
      <c r="G288" s="166" t="str">
        <f>IF(ISERROR(INDEX(#REF!,MATCH('Item IDs'!B288,#REF!,0),1)),"NOT ASSIGNED",INDEX(#REF!,MATCH('Item IDs'!B288,#REF!,0),1))</f>
        <v>NOT ASSIGNED</v>
      </c>
      <c r="H288" s="166"/>
    </row>
    <row r="289" spans="2:8">
      <c r="B289" s="164">
        <v>1285</v>
      </c>
      <c r="C289" s="165" t="str">
        <f>IF(ISERROR(VLOOKUP(B289,#REF!,3,FALSE)),"N/A",VLOOKUP(B289,#REF!,3,FALSE))</f>
        <v>N/A</v>
      </c>
      <c r="D289" s="177" t="str">
        <f t="shared" si="15"/>
        <v xml:space="preserve"> </v>
      </c>
      <c r="E289" s="175" t="str">
        <f t="shared" si="16"/>
        <v xml:space="preserve"> </v>
      </c>
      <c r="F289" s="175" t="str">
        <f t="shared" si="17"/>
        <v xml:space="preserve"> </v>
      </c>
      <c r="G289" s="166" t="str">
        <f>IF(ISERROR(INDEX(#REF!,MATCH('Item IDs'!B289,#REF!,0),1)),"NOT ASSIGNED",INDEX(#REF!,MATCH('Item IDs'!B289,#REF!,0),1))</f>
        <v>NOT ASSIGNED</v>
      </c>
      <c r="H289" s="166"/>
    </row>
    <row r="290" spans="2:8">
      <c r="B290" s="164">
        <v>1286</v>
      </c>
      <c r="C290" s="165" t="str">
        <f>IF(ISERROR(VLOOKUP(B290,#REF!,3,FALSE)),"N/A",VLOOKUP(B290,#REF!,3,FALSE))</f>
        <v>N/A</v>
      </c>
      <c r="D290" s="177" t="str">
        <f t="shared" si="15"/>
        <v xml:space="preserve"> </v>
      </c>
      <c r="E290" s="175" t="str">
        <f t="shared" si="16"/>
        <v xml:space="preserve"> </v>
      </c>
      <c r="F290" s="175" t="str">
        <f t="shared" si="17"/>
        <v xml:space="preserve"> </v>
      </c>
      <c r="G290" s="166" t="str">
        <f>IF(ISERROR(INDEX(#REF!,MATCH('Item IDs'!B290,#REF!,0),1)),"NOT ASSIGNED",INDEX(#REF!,MATCH('Item IDs'!B290,#REF!,0),1))</f>
        <v>NOT ASSIGNED</v>
      </c>
      <c r="H290" s="166"/>
    </row>
    <row r="291" spans="2:8">
      <c r="B291" s="164">
        <v>1287</v>
      </c>
      <c r="C291" s="165" t="str">
        <f>IF(ISERROR(VLOOKUP(B291,#REF!,3,FALSE)),"N/A",VLOOKUP(B291,#REF!,3,FALSE))</f>
        <v>N/A</v>
      </c>
      <c r="D291" s="177" t="str">
        <f t="shared" si="15"/>
        <v xml:space="preserve"> </v>
      </c>
      <c r="E291" s="175" t="str">
        <f t="shared" si="16"/>
        <v xml:space="preserve"> </v>
      </c>
      <c r="F291" s="175" t="str">
        <f t="shared" si="17"/>
        <v xml:space="preserve"> </v>
      </c>
      <c r="G291" s="166" t="str">
        <f>IF(ISERROR(INDEX(#REF!,MATCH('Item IDs'!B291,#REF!,0),1)),"NOT ASSIGNED",INDEX(#REF!,MATCH('Item IDs'!B291,#REF!,0),1))</f>
        <v>NOT ASSIGNED</v>
      </c>
      <c r="H291" s="166"/>
    </row>
    <row r="292" spans="2:8">
      <c r="B292" s="164">
        <v>1288</v>
      </c>
      <c r="C292" s="165" t="str">
        <f>IF(ISERROR(VLOOKUP(B292,#REF!,3,FALSE)),"N/A",VLOOKUP(B292,#REF!,3,FALSE))</f>
        <v>N/A</v>
      </c>
      <c r="D292" s="177" t="str">
        <f t="shared" si="15"/>
        <v xml:space="preserve"> </v>
      </c>
      <c r="E292" s="175" t="str">
        <f t="shared" si="16"/>
        <v xml:space="preserve"> </v>
      </c>
      <c r="F292" s="175" t="str">
        <f t="shared" si="17"/>
        <v xml:space="preserve"> </v>
      </c>
      <c r="G292" s="166" t="str">
        <f>IF(ISERROR(INDEX(#REF!,MATCH('Item IDs'!B292,#REF!,0),1)),"NOT ASSIGNED",INDEX(#REF!,MATCH('Item IDs'!B292,#REF!,0),1))</f>
        <v>NOT ASSIGNED</v>
      </c>
      <c r="H292" s="166"/>
    </row>
    <row r="293" spans="2:8">
      <c r="B293" s="164">
        <v>1289</v>
      </c>
      <c r="C293" s="165" t="str">
        <f>IF(ISERROR(VLOOKUP(B293,#REF!,3,FALSE)),"N/A",VLOOKUP(B293,#REF!,3,FALSE))</f>
        <v>N/A</v>
      </c>
      <c r="D293" s="177" t="str">
        <f t="shared" si="15"/>
        <v xml:space="preserve"> </v>
      </c>
      <c r="E293" s="175" t="str">
        <f t="shared" si="16"/>
        <v xml:space="preserve"> </v>
      </c>
      <c r="F293" s="175" t="str">
        <f t="shared" si="17"/>
        <v xml:space="preserve"> </v>
      </c>
      <c r="G293" s="166" t="str">
        <f>IF(ISERROR(INDEX(#REF!,MATCH('Item IDs'!B293,#REF!,0),1)),"NOT ASSIGNED",INDEX(#REF!,MATCH('Item IDs'!B293,#REF!,0),1))</f>
        <v>NOT ASSIGNED</v>
      </c>
      <c r="H293" s="166"/>
    </row>
    <row r="294" spans="2:8">
      <c r="B294" s="164">
        <v>1290</v>
      </c>
      <c r="C294" s="165" t="str">
        <f>IF(ISERROR(VLOOKUP(B294,#REF!,3,FALSE)),"N/A",VLOOKUP(B294,#REF!,3,FALSE))</f>
        <v>N/A</v>
      </c>
      <c r="D294" s="177" t="str">
        <f t="shared" si="15"/>
        <v xml:space="preserve"> </v>
      </c>
      <c r="E294" s="175" t="str">
        <f t="shared" si="16"/>
        <v xml:space="preserve"> </v>
      </c>
      <c r="F294" s="175" t="str">
        <f t="shared" si="17"/>
        <v xml:space="preserve"> </v>
      </c>
      <c r="G294" s="166" t="str">
        <f>IF(ISERROR(INDEX(#REF!,MATCH('Item IDs'!B294,#REF!,0),1)),"NOT ASSIGNED",INDEX(#REF!,MATCH('Item IDs'!B294,#REF!,0),1))</f>
        <v>NOT ASSIGNED</v>
      </c>
      <c r="H294" s="166"/>
    </row>
    <row r="295" spans="2:8">
      <c r="B295" s="164">
        <v>1291</v>
      </c>
      <c r="C295" s="165" t="str">
        <f>IF(ISERROR(VLOOKUP(B295,#REF!,3,FALSE)),"N/A",VLOOKUP(B295,#REF!,3,FALSE))</f>
        <v>N/A</v>
      </c>
      <c r="D295" s="177" t="str">
        <f t="shared" si="15"/>
        <v xml:space="preserve"> </v>
      </c>
      <c r="E295" s="175" t="str">
        <f t="shared" si="16"/>
        <v xml:space="preserve"> </v>
      </c>
      <c r="F295" s="175" t="str">
        <f t="shared" si="17"/>
        <v xml:space="preserve"> </v>
      </c>
      <c r="G295" s="166" t="str">
        <f>IF(ISERROR(INDEX(#REF!,MATCH('Item IDs'!B295,#REF!,0),1)),"NOT ASSIGNED",INDEX(#REF!,MATCH('Item IDs'!B295,#REF!,0),1))</f>
        <v>NOT ASSIGNED</v>
      </c>
      <c r="H295" s="166"/>
    </row>
    <row r="296" spans="2:8">
      <c r="B296" s="164">
        <v>1292</v>
      </c>
      <c r="C296" s="165" t="str">
        <f>IF(ISERROR(VLOOKUP(B296,#REF!,3,FALSE)),"N/A",VLOOKUP(B296,#REF!,3,FALSE))</f>
        <v>N/A</v>
      </c>
      <c r="D296" s="177" t="str">
        <f t="shared" si="15"/>
        <v xml:space="preserve"> </v>
      </c>
      <c r="E296" s="175" t="str">
        <f t="shared" si="16"/>
        <v xml:space="preserve"> </v>
      </c>
      <c r="F296" s="175" t="str">
        <f t="shared" si="17"/>
        <v xml:space="preserve"> </v>
      </c>
      <c r="G296" s="166" t="str">
        <f>IF(ISERROR(INDEX(#REF!,MATCH('Item IDs'!B296,#REF!,0),1)),"NOT ASSIGNED",INDEX(#REF!,MATCH('Item IDs'!B296,#REF!,0),1))</f>
        <v>NOT ASSIGNED</v>
      </c>
      <c r="H296" s="166"/>
    </row>
    <row r="297" spans="2:8">
      <c r="B297" s="164">
        <v>1293</v>
      </c>
      <c r="C297" s="165" t="str">
        <f>IF(ISERROR(VLOOKUP(B297,#REF!,3,FALSE)),"N/A",VLOOKUP(B297,#REF!,3,FALSE))</f>
        <v>N/A</v>
      </c>
      <c r="D297" s="177" t="str">
        <f t="shared" si="15"/>
        <v xml:space="preserve"> </v>
      </c>
      <c r="E297" s="175" t="str">
        <f t="shared" si="16"/>
        <v xml:space="preserve"> </v>
      </c>
      <c r="F297" s="175" t="str">
        <f t="shared" si="17"/>
        <v xml:space="preserve"> </v>
      </c>
      <c r="G297" s="166" t="str">
        <f>IF(ISERROR(INDEX(#REF!,MATCH('Item IDs'!B297,#REF!,0),1)),"NOT ASSIGNED",INDEX(#REF!,MATCH('Item IDs'!B297,#REF!,0),1))</f>
        <v>NOT ASSIGNED</v>
      </c>
      <c r="H297" s="166"/>
    </row>
    <row r="298" spans="2:8">
      <c r="B298" s="164">
        <v>1294</v>
      </c>
      <c r="C298" s="165" t="str">
        <f>IF(ISERROR(VLOOKUP(B298,#REF!,3,FALSE)),"N/A",VLOOKUP(B298,#REF!,3,FALSE))</f>
        <v>N/A</v>
      </c>
      <c r="D298" s="177" t="str">
        <f t="shared" si="15"/>
        <v xml:space="preserve"> </v>
      </c>
      <c r="E298" s="175" t="str">
        <f t="shared" si="16"/>
        <v xml:space="preserve"> </v>
      </c>
      <c r="F298" s="175" t="str">
        <f t="shared" si="17"/>
        <v xml:space="preserve"> </v>
      </c>
      <c r="G298" s="166" t="str">
        <f>IF(ISERROR(INDEX(#REF!,MATCH('Item IDs'!B298,#REF!,0),1)),"NOT ASSIGNED",INDEX(#REF!,MATCH('Item IDs'!B298,#REF!,0),1))</f>
        <v>NOT ASSIGNED</v>
      </c>
      <c r="H298" s="166"/>
    </row>
    <row r="299" spans="2:8">
      <c r="B299" s="164">
        <v>1295</v>
      </c>
      <c r="C299" s="165" t="str">
        <f>IF(ISERROR(VLOOKUP(B299,#REF!,3,FALSE)),"N/A",VLOOKUP(B299,#REF!,3,FALSE))</f>
        <v>N/A</v>
      </c>
      <c r="D299" s="177" t="str">
        <f t="shared" si="15"/>
        <v xml:space="preserve"> </v>
      </c>
      <c r="E299" s="175" t="str">
        <f t="shared" si="16"/>
        <v xml:space="preserve"> </v>
      </c>
      <c r="F299" s="175" t="str">
        <f t="shared" si="17"/>
        <v xml:space="preserve"> </v>
      </c>
      <c r="G299" s="166" t="str">
        <f>IF(ISERROR(INDEX(#REF!,MATCH('Item IDs'!B299,#REF!,0),1)),"NOT ASSIGNED",INDEX(#REF!,MATCH('Item IDs'!B299,#REF!,0),1))</f>
        <v>NOT ASSIGNED</v>
      </c>
      <c r="H299" s="166"/>
    </row>
    <row r="300" spans="2:8">
      <c r="B300" s="164">
        <v>1296</v>
      </c>
      <c r="C300" s="165" t="str">
        <f>IF(ISERROR(VLOOKUP(B300,#REF!,3,FALSE)),"N/A",VLOOKUP(B300,#REF!,3,FALSE))</f>
        <v>N/A</v>
      </c>
      <c r="D300" s="177" t="str">
        <f t="shared" si="15"/>
        <v xml:space="preserve"> </v>
      </c>
      <c r="E300" s="175" t="str">
        <f t="shared" si="16"/>
        <v xml:space="preserve"> </v>
      </c>
      <c r="F300" s="175" t="str">
        <f t="shared" si="17"/>
        <v xml:space="preserve"> </v>
      </c>
      <c r="G300" s="166" t="str">
        <f>IF(ISERROR(INDEX(#REF!,MATCH('Item IDs'!B300,#REF!,0),1)),"NOT ASSIGNED",INDEX(#REF!,MATCH('Item IDs'!B300,#REF!,0),1))</f>
        <v>NOT ASSIGNED</v>
      </c>
      <c r="H300" s="166"/>
    </row>
    <row r="301" spans="2:8">
      <c r="B301" s="164">
        <v>1297</v>
      </c>
      <c r="C301" s="165" t="str">
        <f>IF(ISERROR(VLOOKUP(B301,#REF!,3,FALSE)),"N/A",VLOOKUP(B301,#REF!,3,FALSE))</f>
        <v>N/A</v>
      </c>
      <c r="D301" s="177" t="str">
        <f t="shared" si="15"/>
        <v xml:space="preserve"> </v>
      </c>
      <c r="E301" s="175" t="str">
        <f t="shared" si="16"/>
        <v xml:space="preserve"> </v>
      </c>
      <c r="F301" s="175" t="str">
        <f t="shared" si="17"/>
        <v xml:space="preserve"> </v>
      </c>
      <c r="G301" s="166" t="str">
        <f>IF(ISERROR(INDEX(#REF!,MATCH('Item IDs'!B301,#REF!,0),1)),"NOT ASSIGNED",INDEX(#REF!,MATCH('Item IDs'!B301,#REF!,0),1))</f>
        <v>NOT ASSIGNED</v>
      </c>
      <c r="H301" s="166"/>
    </row>
    <row r="302" spans="2:8">
      <c r="B302" s="164">
        <v>1298</v>
      </c>
      <c r="C302" s="165" t="str">
        <f>IF(ISERROR(VLOOKUP(B302,#REF!,3,FALSE)),"N/A",VLOOKUP(B302,#REF!,3,FALSE))</f>
        <v>N/A</v>
      </c>
      <c r="D302" s="177" t="str">
        <f t="shared" ref="D302:D304" si="18">IF(ISERROR(FIND(".",C302))," ",LEFT(C302,FIND(".",C302)-1))</f>
        <v xml:space="preserve"> </v>
      </c>
      <c r="E302" s="175" t="str">
        <f t="shared" ref="E302:E304" si="19">IF(ISERROR(FIND(".",C302))," ",LEFT(RIGHT(C302,LEN(C302)-FIND(".",C302)),FIND(".",RIGHT(C302,LEN(C302)-FIND(".",C302)))-1))</f>
        <v xml:space="preserve"> </v>
      </c>
      <c r="F302" s="175" t="str">
        <f t="shared" ref="F302:F304" si="20">IF(ISERROR(FIND("(",C302))," ",MID(C302,FIND("(",C302)+1,FIND(")",C302)-FIND("(",C302)-1))</f>
        <v xml:space="preserve"> </v>
      </c>
      <c r="G302" s="166" t="str">
        <f>IF(ISERROR(INDEX(#REF!,MATCH('Item IDs'!B302,#REF!,0),1)),"NOT ASSIGNED",INDEX(#REF!,MATCH('Item IDs'!B302,#REF!,0),1))</f>
        <v>NOT ASSIGNED</v>
      </c>
      <c r="H302" s="166"/>
    </row>
    <row r="303" spans="2:8">
      <c r="B303" s="164">
        <v>1299</v>
      </c>
      <c r="C303" s="165" t="str">
        <f>IF(ISERROR(VLOOKUP(B303,#REF!,3,FALSE)),"N/A",VLOOKUP(B303,#REF!,3,FALSE))</f>
        <v>N/A</v>
      </c>
      <c r="D303" s="177" t="str">
        <f t="shared" si="18"/>
        <v xml:space="preserve"> </v>
      </c>
      <c r="E303" s="175" t="str">
        <f t="shared" si="19"/>
        <v xml:space="preserve"> </v>
      </c>
      <c r="F303" s="175" t="str">
        <f t="shared" si="20"/>
        <v xml:space="preserve"> </v>
      </c>
      <c r="G303" s="166" t="str">
        <f>IF(ISERROR(INDEX(#REF!,MATCH('Item IDs'!B303,#REF!,0),1)),"NOT ASSIGNED",INDEX(#REF!,MATCH('Item IDs'!B303,#REF!,0),1))</f>
        <v>NOT ASSIGNED</v>
      </c>
      <c r="H303" s="166"/>
    </row>
    <row r="304" spans="2:8">
      <c r="B304" s="167">
        <v>1300</v>
      </c>
      <c r="C304" s="168" t="str">
        <f>IF(ISERROR(VLOOKUP(B304,#REF!,3,FALSE)),"N/A",VLOOKUP(B304,#REF!,3,FALSE))</f>
        <v>N/A</v>
      </c>
      <c r="D304" s="178" t="str">
        <f t="shared" si="18"/>
        <v xml:space="preserve"> </v>
      </c>
      <c r="E304" s="176" t="str">
        <f t="shared" si="19"/>
        <v xml:space="preserve"> </v>
      </c>
      <c r="F304" s="176" t="str">
        <f t="shared" si="20"/>
        <v xml:space="preserve"> </v>
      </c>
      <c r="G304" s="169" t="str">
        <f>IF(ISERROR(INDEX(#REF!,MATCH('Item IDs'!B304,#REF!,0),1)),"NOT ASSIGNED",INDEX(#REF!,MATCH('Item IDs'!B304,#REF!,0),1))</f>
        <v>NOT ASSIGNED</v>
      </c>
      <c r="H304" s="169"/>
    </row>
    <row r="305" spans="2:7">
      <c r="B305" s="157"/>
      <c r="C305" s="157"/>
      <c r="D305" s="157"/>
      <c r="E305" s="157"/>
      <c r="F305" s="157"/>
      <c r="G305" s="156"/>
    </row>
    <row r="306" spans="2:7">
      <c r="B306" s="157"/>
      <c r="C306" s="157"/>
      <c r="D306" s="157"/>
      <c r="E306" s="157"/>
      <c r="F306" s="157"/>
      <c r="G306" s="156"/>
    </row>
    <row r="307" spans="2:7">
      <c r="B307" s="157"/>
      <c r="C307" s="157"/>
      <c r="D307" s="157"/>
      <c r="E307" s="157"/>
      <c r="F307" s="157"/>
      <c r="G307" s="156"/>
    </row>
    <row r="308" spans="2:7">
      <c r="B308" s="157"/>
      <c r="C308" s="157"/>
      <c r="D308" s="157"/>
      <c r="E308" s="157"/>
      <c r="F308" s="157"/>
      <c r="G308" s="156"/>
    </row>
    <row r="309" spans="2:7">
      <c r="B309" s="157"/>
      <c r="C309" s="157"/>
      <c r="D309" s="157"/>
      <c r="E309" s="157"/>
      <c r="F309" s="157"/>
      <c r="G309" s="156"/>
    </row>
    <row r="310" spans="2:7">
      <c r="B310" s="157"/>
      <c r="C310" s="157"/>
      <c r="D310" s="157"/>
      <c r="E310" s="157"/>
      <c r="F310" s="157"/>
      <c r="G310" s="156"/>
    </row>
    <row r="311" spans="2:7">
      <c r="B311" s="157"/>
      <c r="C311" s="157"/>
      <c r="D311" s="157"/>
      <c r="E311" s="157"/>
      <c r="F311" s="157"/>
      <c r="G311" s="156"/>
    </row>
    <row r="312" spans="2:7">
      <c r="B312" s="157"/>
      <c r="C312" s="157"/>
      <c r="D312" s="157"/>
      <c r="E312" s="157"/>
      <c r="F312" s="157"/>
      <c r="G312" s="156"/>
    </row>
    <row r="313" spans="2:7">
      <c r="B313" s="157"/>
      <c r="C313" s="157"/>
      <c r="D313" s="157"/>
      <c r="E313" s="157"/>
      <c r="F313" s="157"/>
      <c r="G313" s="156"/>
    </row>
    <row r="314" spans="2:7">
      <c r="B314" s="157"/>
      <c r="C314" s="157"/>
      <c r="D314" s="157"/>
      <c r="E314" s="157"/>
      <c r="F314" s="157"/>
      <c r="G314" s="156"/>
    </row>
    <row r="315" spans="2:7">
      <c r="B315" s="157"/>
      <c r="C315" s="157"/>
      <c r="D315" s="157"/>
      <c r="E315" s="157"/>
      <c r="F315" s="157"/>
      <c r="G315" s="156"/>
    </row>
    <row r="316" spans="2:7">
      <c r="B316" s="157"/>
      <c r="C316" s="157"/>
      <c r="D316" s="157"/>
      <c r="E316" s="157"/>
      <c r="F316" s="157"/>
      <c r="G316" s="156"/>
    </row>
    <row r="317" spans="2:7">
      <c r="B317" s="157"/>
      <c r="C317" s="157"/>
      <c r="D317" s="157"/>
      <c r="E317" s="157"/>
      <c r="F317" s="157"/>
      <c r="G317" s="156"/>
    </row>
    <row r="318" spans="2:7">
      <c r="B318" s="157"/>
      <c r="C318" s="157"/>
      <c r="D318" s="157"/>
      <c r="E318" s="157"/>
      <c r="F318" s="157"/>
      <c r="G318" s="156"/>
    </row>
    <row r="319" spans="2:7">
      <c r="B319" s="157"/>
      <c r="C319" s="157"/>
      <c r="D319" s="157"/>
      <c r="E319" s="157"/>
      <c r="F319" s="157"/>
      <c r="G319" s="156"/>
    </row>
    <row r="320" spans="2:7">
      <c r="B320" s="157"/>
      <c r="C320" s="157"/>
      <c r="D320" s="157"/>
      <c r="E320" s="157"/>
      <c r="F320" s="157"/>
      <c r="G320" s="156"/>
    </row>
    <row r="321" spans="2:7">
      <c r="B321" s="157"/>
      <c r="C321" s="157"/>
      <c r="D321" s="157"/>
      <c r="E321" s="157"/>
      <c r="F321" s="157"/>
      <c r="G321" s="156"/>
    </row>
    <row r="322" spans="2:7">
      <c r="B322" s="157"/>
      <c r="C322" s="157"/>
      <c r="D322" s="157"/>
      <c r="E322" s="157"/>
      <c r="F322" s="157"/>
      <c r="G322" s="156"/>
    </row>
    <row r="323" spans="2:7">
      <c r="B323" s="157"/>
      <c r="C323" s="157"/>
      <c r="D323" s="157"/>
      <c r="E323" s="157"/>
      <c r="F323" s="157"/>
      <c r="G323" s="156"/>
    </row>
    <row r="324" spans="2:7">
      <c r="B324" s="157"/>
      <c r="C324" s="157"/>
      <c r="D324" s="157"/>
      <c r="E324" s="157"/>
      <c r="F324" s="157"/>
      <c r="G324" s="156"/>
    </row>
    <row r="325" spans="2:7">
      <c r="B325" s="157"/>
      <c r="C325" s="157"/>
      <c r="D325" s="157"/>
      <c r="E325" s="157"/>
      <c r="F325" s="157"/>
      <c r="G325" s="156"/>
    </row>
    <row r="326" spans="2:7">
      <c r="B326" s="157"/>
      <c r="C326" s="157"/>
      <c r="D326" s="157"/>
      <c r="E326" s="157"/>
      <c r="F326" s="157"/>
      <c r="G326" s="156"/>
    </row>
    <row r="327" spans="2:7">
      <c r="B327" s="157"/>
      <c r="C327" s="157"/>
      <c r="D327" s="157"/>
      <c r="E327" s="157"/>
      <c r="F327" s="157"/>
      <c r="G327" s="156"/>
    </row>
    <row r="328" spans="2:7">
      <c r="B328" s="157"/>
      <c r="C328" s="157"/>
      <c r="D328" s="157"/>
      <c r="E328" s="157"/>
      <c r="F328" s="157"/>
      <c r="G328" s="156"/>
    </row>
    <row r="329" spans="2:7">
      <c r="B329" s="157"/>
      <c r="C329" s="157"/>
      <c r="D329" s="157"/>
      <c r="E329" s="157"/>
      <c r="F329" s="157"/>
      <c r="G329" s="156"/>
    </row>
    <row r="330" spans="2:7">
      <c r="B330" s="157"/>
      <c r="C330" s="157"/>
      <c r="D330" s="157"/>
      <c r="E330" s="157"/>
      <c r="F330" s="157"/>
      <c r="G330" s="156"/>
    </row>
    <row r="331" spans="2:7">
      <c r="B331" s="157"/>
      <c r="C331" s="157"/>
      <c r="D331" s="157"/>
      <c r="E331" s="157"/>
      <c r="F331" s="157"/>
      <c r="G331" s="156"/>
    </row>
    <row r="332" spans="2:7">
      <c r="B332" s="157"/>
      <c r="C332" s="157"/>
      <c r="D332" s="157"/>
      <c r="E332" s="157"/>
      <c r="F332" s="157"/>
      <c r="G332" s="156"/>
    </row>
    <row r="333" spans="2:7">
      <c r="B333" s="157"/>
      <c r="C333" s="157"/>
      <c r="D333" s="157"/>
      <c r="E333" s="157"/>
      <c r="F333" s="157"/>
      <c r="G333" s="156"/>
    </row>
    <row r="334" spans="2:7">
      <c r="B334" s="157"/>
      <c r="C334" s="157"/>
      <c r="D334" s="157"/>
      <c r="E334" s="157"/>
      <c r="F334" s="157"/>
      <c r="G334" s="156"/>
    </row>
    <row r="335" spans="2:7">
      <c r="B335" s="157"/>
      <c r="C335" s="157"/>
      <c r="D335" s="157"/>
      <c r="E335" s="157"/>
      <c r="F335" s="157"/>
      <c r="G335" s="156"/>
    </row>
    <row r="336" spans="2:7">
      <c r="B336" s="157"/>
      <c r="C336" s="157"/>
      <c r="D336" s="157"/>
      <c r="E336" s="157"/>
      <c r="F336" s="157"/>
      <c r="G336" s="156"/>
    </row>
    <row r="337" spans="2:7">
      <c r="B337" s="157"/>
      <c r="C337" s="157"/>
      <c r="D337" s="157"/>
      <c r="E337" s="157"/>
      <c r="F337" s="157"/>
      <c r="G337" s="156"/>
    </row>
    <row r="338" spans="2:7">
      <c r="B338" s="157"/>
      <c r="C338" s="157"/>
      <c r="D338" s="157"/>
      <c r="E338" s="157"/>
      <c r="F338" s="157"/>
      <c r="G338" s="156"/>
    </row>
    <row r="339" spans="2:7">
      <c r="B339" s="157"/>
      <c r="C339" s="157"/>
      <c r="D339" s="157"/>
      <c r="E339" s="157"/>
      <c r="F339" s="157"/>
      <c r="G339" s="156"/>
    </row>
    <row r="340" spans="2:7">
      <c r="B340" s="157"/>
      <c r="C340" s="157"/>
      <c r="D340" s="157"/>
      <c r="E340" s="157"/>
      <c r="F340" s="157"/>
      <c r="G340" s="156"/>
    </row>
    <row r="341" spans="2:7">
      <c r="B341" s="157"/>
      <c r="C341" s="157"/>
      <c r="D341" s="157"/>
      <c r="E341" s="157"/>
      <c r="F341" s="157"/>
      <c r="G341" s="156"/>
    </row>
    <row r="342" spans="2:7">
      <c r="B342" s="157"/>
      <c r="C342" s="157"/>
      <c r="D342" s="157"/>
      <c r="E342" s="157"/>
      <c r="F342" s="157"/>
      <c r="G342" s="156"/>
    </row>
    <row r="343" spans="2:7">
      <c r="B343" s="157"/>
      <c r="C343" s="157"/>
      <c r="D343" s="157"/>
      <c r="E343" s="157"/>
      <c r="F343" s="157"/>
      <c r="G343" s="156"/>
    </row>
    <row r="344" spans="2:7">
      <c r="B344" s="157"/>
      <c r="C344" s="157"/>
      <c r="D344" s="157"/>
      <c r="E344" s="157"/>
      <c r="F344" s="157"/>
      <c r="G344" s="156"/>
    </row>
    <row r="345" spans="2:7">
      <c r="B345" s="157"/>
      <c r="C345" s="157"/>
      <c r="D345" s="157"/>
      <c r="E345" s="157"/>
      <c r="F345" s="157"/>
      <c r="G345" s="156"/>
    </row>
    <row r="346" spans="2:7">
      <c r="B346" s="157"/>
      <c r="C346" s="157"/>
      <c r="D346" s="157"/>
      <c r="E346" s="157"/>
      <c r="F346" s="157"/>
      <c r="G346" s="156"/>
    </row>
    <row r="347" spans="2:7">
      <c r="B347" s="157"/>
      <c r="C347" s="157"/>
      <c r="D347" s="157"/>
      <c r="E347" s="157"/>
      <c r="F347" s="157"/>
      <c r="G347" s="156"/>
    </row>
    <row r="348" spans="2:7">
      <c r="B348" s="157"/>
      <c r="C348" s="157"/>
      <c r="D348" s="157"/>
      <c r="E348" s="157"/>
      <c r="F348" s="157"/>
      <c r="G348" s="156"/>
    </row>
    <row r="349" spans="2:7">
      <c r="B349" s="157"/>
      <c r="C349" s="157"/>
      <c r="D349" s="157"/>
      <c r="E349" s="157"/>
      <c r="F349" s="157"/>
      <c r="G349" s="156"/>
    </row>
    <row r="350" spans="2:7">
      <c r="B350" s="157"/>
      <c r="C350" s="157"/>
      <c r="D350" s="157"/>
      <c r="E350" s="157"/>
      <c r="F350" s="157"/>
      <c r="G350" s="156"/>
    </row>
    <row r="351" spans="2:7">
      <c r="B351" s="157"/>
      <c r="C351" s="157"/>
      <c r="D351" s="157"/>
      <c r="E351" s="157"/>
      <c r="F351" s="157"/>
      <c r="G351" s="156"/>
    </row>
    <row r="352" spans="2:7">
      <c r="B352" s="157"/>
      <c r="C352" s="157"/>
      <c r="D352" s="157"/>
      <c r="E352" s="157"/>
      <c r="F352" s="157"/>
      <c r="G352" s="156"/>
    </row>
    <row r="353" spans="2:7">
      <c r="B353" s="157"/>
      <c r="C353" s="157"/>
      <c r="D353" s="157"/>
      <c r="E353" s="157"/>
      <c r="F353" s="157"/>
      <c r="G353" s="156"/>
    </row>
    <row r="354" spans="2:7">
      <c r="B354" s="157"/>
      <c r="C354" s="157"/>
      <c r="D354" s="157"/>
      <c r="E354" s="157"/>
      <c r="F354" s="157"/>
      <c r="G354" s="156"/>
    </row>
    <row r="355" spans="2:7">
      <c r="B355" s="157"/>
      <c r="C355" s="157"/>
      <c r="D355" s="157"/>
      <c r="E355" s="157"/>
      <c r="F355" s="157"/>
      <c r="G355" s="156"/>
    </row>
    <row r="356" spans="2:7">
      <c r="B356" s="157"/>
      <c r="C356" s="157"/>
      <c r="D356" s="157"/>
      <c r="E356" s="157"/>
      <c r="F356" s="157"/>
      <c r="G356" s="156"/>
    </row>
    <row r="357" spans="2:7">
      <c r="B357" s="157"/>
      <c r="C357" s="157"/>
      <c r="D357" s="157"/>
      <c r="E357" s="157"/>
      <c r="F357" s="157"/>
      <c r="G357" s="156"/>
    </row>
    <row r="358" spans="2:7">
      <c r="B358" s="157"/>
      <c r="C358" s="157"/>
      <c r="D358" s="157"/>
      <c r="E358" s="157"/>
      <c r="F358" s="157"/>
      <c r="G358" s="156"/>
    </row>
    <row r="359" spans="2:7">
      <c r="B359" s="157"/>
      <c r="C359" s="157"/>
      <c r="D359" s="157"/>
      <c r="E359" s="157"/>
      <c r="F359" s="157"/>
      <c r="G359" s="156"/>
    </row>
    <row r="360" spans="2:7">
      <c r="B360" s="157"/>
      <c r="C360" s="157"/>
      <c r="D360" s="157"/>
      <c r="E360" s="157"/>
      <c r="F360" s="157"/>
      <c r="G360" s="156"/>
    </row>
    <row r="361" spans="2:7">
      <c r="B361" s="157"/>
      <c r="C361" s="157"/>
      <c r="D361" s="157"/>
      <c r="E361" s="157"/>
      <c r="F361" s="157"/>
      <c r="G361" s="156"/>
    </row>
    <row r="362" spans="2:7">
      <c r="B362" s="157"/>
      <c r="C362" s="157"/>
      <c r="D362" s="157"/>
      <c r="E362" s="157"/>
      <c r="F362" s="157"/>
      <c r="G362" s="156"/>
    </row>
    <row r="363" spans="2:7">
      <c r="B363" s="157"/>
      <c r="C363" s="157"/>
      <c r="D363" s="157"/>
      <c r="E363" s="157"/>
      <c r="F363" s="157"/>
      <c r="G363" s="156"/>
    </row>
    <row r="364" spans="2:7">
      <c r="B364" s="157"/>
      <c r="C364" s="157"/>
      <c r="D364" s="157"/>
      <c r="E364" s="157"/>
      <c r="F364" s="157"/>
      <c r="G364" s="156"/>
    </row>
    <row r="365" spans="2:7">
      <c r="B365" s="157"/>
      <c r="C365" s="157"/>
      <c r="D365" s="157"/>
      <c r="E365" s="157"/>
      <c r="F365" s="157"/>
      <c r="G365" s="156"/>
    </row>
    <row r="366" spans="2:7">
      <c r="B366" s="157"/>
      <c r="C366" s="157"/>
      <c r="D366" s="157"/>
      <c r="E366" s="157"/>
      <c r="F366" s="157"/>
      <c r="G366" s="156"/>
    </row>
    <row r="367" spans="2:7">
      <c r="B367" s="157"/>
      <c r="C367" s="157"/>
      <c r="D367" s="157"/>
      <c r="E367" s="157"/>
      <c r="F367" s="157"/>
      <c r="G367" s="156"/>
    </row>
    <row r="368" spans="2:7">
      <c r="B368" s="157"/>
      <c r="C368" s="157"/>
      <c r="D368" s="157"/>
      <c r="E368" s="157"/>
      <c r="F368" s="157"/>
      <c r="G368" s="156"/>
    </row>
    <row r="369" spans="2:7">
      <c r="B369" s="157"/>
      <c r="C369" s="157"/>
      <c r="D369" s="157"/>
      <c r="E369" s="157"/>
      <c r="F369" s="157"/>
      <c r="G369" s="156"/>
    </row>
    <row r="370" spans="2:7">
      <c r="B370" s="157"/>
      <c r="C370" s="157"/>
      <c r="D370" s="157"/>
      <c r="E370" s="157"/>
      <c r="F370" s="157"/>
      <c r="G370" s="156"/>
    </row>
    <row r="371" spans="2:7">
      <c r="B371" s="157"/>
      <c r="C371" s="157"/>
      <c r="D371" s="157"/>
      <c r="E371" s="157"/>
      <c r="F371" s="157"/>
      <c r="G371" s="156"/>
    </row>
    <row r="372" spans="2:7">
      <c r="B372" s="157"/>
      <c r="C372" s="157"/>
      <c r="D372" s="157"/>
      <c r="E372" s="157"/>
      <c r="F372" s="157"/>
      <c r="G372" s="156"/>
    </row>
    <row r="373" spans="2:7">
      <c r="B373" s="157"/>
      <c r="C373" s="157"/>
      <c r="D373" s="157"/>
      <c r="E373" s="157"/>
      <c r="F373" s="157"/>
      <c r="G373" s="156"/>
    </row>
    <row r="374" spans="2:7">
      <c r="B374" s="157"/>
      <c r="C374" s="157"/>
      <c r="D374" s="157"/>
      <c r="E374" s="157"/>
      <c r="F374" s="157"/>
      <c r="G374" s="156"/>
    </row>
    <row r="375" spans="2:7">
      <c r="B375" s="157"/>
      <c r="C375" s="157"/>
      <c r="D375" s="157"/>
      <c r="E375" s="157"/>
      <c r="F375" s="157"/>
      <c r="G375" s="156"/>
    </row>
    <row r="376" spans="2:7">
      <c r="B376" s="157"/>
      <c r="C376" s="157"/>
      <c r="D376" s="157"/>
      <c r="E376" s="157"/>
      <c r="F376" s="157"/>
      <c r="G376" s="156"/>
    </row>
    <row r="377" spans="2:7">
      <c r="B377" s="157"/>
      <c r="C377" s="157"/>
      <c r="D377" s="157"/>
      <c r="E377" s="157"/>
      <c r="F377" s="157"/>
      <c r="G377" s="156"/>
    </row>
    <row r="378" spans="2:7">
      <c r="B378" s="157"/>
      <c r="C378" s="157"/>
      <c r="D378" s="157"/>
      <c r="E378" s="157"/>
      <c r="F378" s="157"/>
      <c r="G378" s="156"/>
    </row>
    <row r="379" spans="2:7">
      <c r="B379" s="157"/>
      <c r="C379" s="157"/>
      <c r="D379" s="157"/>
      <c r="E379" s="157"/>
      <c r="F379" s="157"/>
      <c r="G379" s="156"/>
    </row>
    <row r="380" spans="2:7">
      <c r="B380" s="157"/>
      <c r="C380" s="157"/>
      <c r="D380" s="157"/>
      <c r="E380" s="157"/>
      <c r="F380" s="157"/>
      <c r="G380" s="156"/>
    </row>
    <row r="381" spans="2:7">
      <c r="B381" s="157"/>
      <c r="C381" s="157"/>
      <c r="D381" s="157"/>
      <c r="E381" s="157"/>
      <c r="F381" s="157"/>
      <c r="G381" s="156"/>
    </row>
    <row r="382" spans="2:7">
      <c r="B382" s="157"/>
      <c r="C382" s="157"/>
      <c r="D382" s="157"/>
      <c r="E382" s="157"/>
      <c r="F382" s="157"/>
      <c r="G382" s="156"/>
    </row>
    <row r="383" spans="2:7">
      <c r="B383" s="157"/>
      <c r="C383" s="157"/>
      <c r="D383" s="157"/>
      <c r="E383" s="157"/>
      <c r="F383" s="157"/>
      <c r="G383" s="156"/>
    </row>
    <row r="384" spans="2:7">
      <c r="B384" s="157"/>
      <c r="C384" s="157"/>
      <c r="D384" s="157"/>
      <c r="E384" s="157"/>
      <c r="F384" s="157"/>
      <c r="G384" s="156"/>
    </row>
    <row r="385" spans="2:7">
      <c r="B385" s="157"/>
      <c r="C385" s="157"/>
      <c r="D385" s="157"/>
      <c r="E385" s="157"/>
      <c r="F385" s="157"/>
      <c r="G385" s="156"/>
    </row>
    <row r="386" spans="2:7">
      <c r="B386" s="157"/>
      <c r="C386" s="157"/>
      <c r="D386" s="157"/>
      <c r="E386" s="157"/>
      <c r="F386" s="157"/>
      <c r="G386" s="156"/>
    </row>
    <row r="387" spans="2:7">
      <c r="B387" s="157"/>
      <c r="C387" s="157"/>
      <c r="D387" s="157"/>
      <c r="E387" s="157"/>
      <c r="F387" s="157"/>
      <c r="G387" s="156"/>
    </row>
    <row r="388" spans="2:7">
      <c r="B388" s="157"/>
      <c r="C388" s="157"/>
      <c r="D388" s="157"/>
      <c r="E388" s="157"/>
      <c r="F388" s="157"/>
      <c r="G388" s="156"/>
    </row>
    <row r="389" spans="2:7">
      <c r="B389" s="157"/>
      <c r="C389" s="157"/>
      <c r="D389" s="157"/>
      <c r="E389" s="157"/>
      <c r="F389" s="157"/>
      <c r="G389" s="156"/>
    </row>
    <row r="390" spans="2:7">
      <c r="B390" s="157"/>
      <c r="C390" s="157"/>
      <c r="D390" s="157"/>
      <c r="E390" s="157"/>
      <c r="F390" s="157"/>
      <c r="G390" s="156"/>
    </row>
    <row r="391" spans="2:7">
      <c r="B391" s="157"/>
      <c r="C391" s="157"/>
      <c r="D391" s="157"/>
      <c r="E391" s="157"/>
      <c r="F391" s="157"/>
      <c r="G391" s="156"/>
    </row>
    <row r="392" spans="2:7">
      <c r="B392" s="157"/>
      <c r="C392" s="157"/>
      <c r="D392" s="157"/>
      <c r="E392" s="157"/>
      <c r="F392" s="157"/>
      <c r="G392" s="156"/>
    </row>
    <row r="393" spans="2:7">
      <c r="B393" s="157"/>
      <c r="C393" s="157"/>
      <c r="D393" s="157"/>
      <c r="E393" s="157"/>
      <c r="F393" s="157"/>
      <c r="G393" s="156"/>
    </row>
    <row r="394" spans="2:7">
      <c r="B394" s="157"/>
      <c r="C394" s="157"/>
      <c r="D394" s="157"/>
      <c r="E394" s="157"/>
      <c r="F394" s="157"/>
      <c r="G394" s="156"/>
    </row>
    <row r="395" spans="2:7">
      <c r="B395" s="157"/>
      <c r="C395" s="157"/>
      <c r="D395" s="157"/>
      <c r="E395" s="157"/>
      <c r="F395" s="157"/>
      <c r="G395" s="156"/>
    </row>
    <row r="396" spans="2:7">
      <c r="B396" s="157"/>
      <c r="C396" s="157"/>
      <c r="D396" s="157"/>
      <c r="E396" s="157"/>
      <c r="F396" s="157"/>
      <c r="G396" s="156"/>
    </row>
    <row r="397" spans="2:7">
      <c r="B397" s="157"/>
      <c r="C397" s="157"/>
      <c r="D397" s="157"/>
      <c r="E397" s="157"/>
      <c r="F397" s="157"/>
      <c r="G397" s="156"/>
    </row>
    <row r="398" spans="2:7">
      <c r="B398" s="157"/>
      <c r="C398" s="157"/>
      <c r="D398" s="157"/>
      <c r="E398" s="157"/>
      <c r="F398" s="157"/>
      <c r="G398" s="156"/>
    </row>
    <row r="399" spans="2:7">
      <c r="B399" s="157"/>
      <c r="C399" s="157"/>
      <c r="D399" s="157"/>
      <c r="E399" s="157"/>
      <c r="F399" s="157"/>
      <c r="G399" s="156"/>
    </row>
    <row r="400" spans="2:7">
      <c r="B400" s="157"/>
      <c r="C400" s="157"/>
      <c r="D400" s="157"/>
      <c r="E400" s="157"/>
      <c r="F400" s="157"/>
      <c r="G400" s="156"/>
    </row>
    <row r="401" spans="2:7">
      <c r="B401" s="157"/>
      <c r="C401" s="157"/>
      <c r="D401" s="157"/>
      <c r="E401" s="157"/>
      <c r="F401" s="157"/>
      <c r="G401" s="156"/>
    </row>
    <row r="402" spans="2:7">
      <c r="B402" s="157"/>
      <c r="C402" s="157"/>
      <c r="D402" s="157"/>
      <c r="E402" s="157"/>
      <c r="F402" s="157"/>
      <c r="G402" s="156"/>
    </row>
    <row r="403" spans="2:7">
      <c r="B403" s="157"/>
      <c r="C403" s="157"/>
      <c r="D403" s="157"/>
      <c r="E403" s="157"/>
      <c r="F403" s="157"/>
      <c r="G403" s="156"/>
    </row>
    <row r="404" spans="2:7">
      <c r="B404" s="157"/>
      <c r="C404" s="157"/>
      <c r="D404" s="157"/>
      <c r="E404" s="157"/>
      <c r="F404" s="157"/>
      <c r="G404" s="156"/>
    </row>
    <row r="405" spans="2:7">
      <c r="B405" s="157"/>
      <c r="C405" s="157"/>
      <c r="D405" s="157"/>
      <c r="E405" s="157"/>
      <c r="F405" s="157"/>
      <c r="G405" s="156"/>
    </row>
    <row r="406" spans="2:7">
      <c r="B406" s="157"/>
      <c r="C406" s="157"/>
      <c r="D406" s="157"/>
      <c r="E406" s="157"/>
      <c r="F406" s="157"/>
      <c r="G406" s="156"/>
    </row>
    <row r="407" spans="2:7">
      <c r="B407" s="157"/>
      <c r="C407" s="157"/>
      <c r="D407" s="157"/>
      <c r="E407" s="157"/>
      <c r="F407" s="157"/>
      <c r="G407" s="156"/>
    </row>
    <row r="408" spans="2:7">
      <c r="B408" s="157"/>
      <c r="C408" s="157"/>
      <c r="D408" s="157"/>
      <c r="E408" s="157"/>
      <c r="F408" s="157"/>
      <c r="G408" s="156"/>
    </row>
    <row r="409" spans="2:7">
      <c r="B409" s="157"/>
      <c r="C409" s="157"/>
      <c r="D409" s="157"/>
      <c r="E409" s="157"/>
      <c r="F409" s="157"/>
      <c r="G409" s="156"/>
    </row>
    <row r="410" spans="2:7">
      <c r="B410" s="157"/>
      <c r="C410" s="157"/>
      <c r="D410" s="157"/>
      <c r="E410" s="157"/>
      <c r="F410" s="157"/>
      <c r="G410" s="156"/>
    </row>
    <row r="411" spans="2:7">
      <c r="B411" s="157"/>
      <c r="C411" s="157"/>
      <c r="D411" s="157"/>
      <c r="E411" s="157"/>
      <c r="F411" s="157"/>
      <c r="G411" s="156"/>
    </row>
    <row r="412" spans="2:7">
      <c r="B412" s="157"/>
      <c r="C412" s="157"/>
      <c r="D412" s="157"/>
      <c r="E412" s="157"/>
      <c r="F412" s="157"/>
      <c r="G412" s="156"/>
    </row>
    <row r="413" spans="2:7">
      <c r="B413" s="157"/>
      <c r="C413" s="157"/>
      <c r="D413" s="157"/>
      <c r="E413" s="157"/>
      <c r="F413" s="157"/>
      <c r="G413" s="156"/>
    </row>
    <row r="414" spans="2:7">
      <c r="B414" s="157"/>
      <c r="C414" s="157"/>
      <c r="D414" s="157"/>
      <c r="E414" s="157"/>
      <c r="F414" s="157"/>
      <c r="G414" s="156"/>
    </row>
    <row r="415" spans="2:7">
      <c r="B415" s="157"/>
      <c r="C415" s="157"/>
      <c r="D415" s="157"/>
      <c r="E415" s="157"/>
      <c r="F415" s="157"/>
      <c r="G415" s="156"/>
    </row>
    <row r="416" spans="2:7">
      <c r="B416" s="157"/>
      <c r="C416" s="157"/>
      <c r="D416" s="157"/>
      <c r="E416" s="157"/>
      <c r="F416" s="157"/>
      <c r="G416" s="156"/>
    </row>
    <row r="417" spans="2:7">
      <c r="B417" s="157"/>
      <c r="C417" s="157"/>
      <c r="D417" s="157"/>
      <c r="E417" s="157"/>
      <c r="F417" s="157"/>
      <c r="G417" s="156"/>
    </row>
    <row r="418" spans="2:7">
      <c r="B418" s="157"/>
      <c r="C418" s="157"/>
      <c r="D418" s="157"/>
      <c r="E418" s="157"/>
      <c r="F418" s="157"/>
      <c r="G418" s="156"/>
    </row>
    <row r="419" spans="2:7">
      <c r="B419" s="157"/>
      <c r="C419" s="157"/>
      <c r="D419" s="157"/>
      <c r="E419" s="157"/>
      <c r="F419" s="157"/>
      <c r="G419" s="156"/>
    </row>
    <row r="420" spans="2:7">
      <c r="B420" s="157"/>
      <c r="C420" s="157"/>
      <c r="D420" s="157"/>
      <c r="E420" s="157"/>
      <c r="F420" s="157"/>
      <c r="G420" s="156"/>
    </row>
    <row r="421" spans="2:7">
      <c r="B421" s="157"/>
      <c r="C421" s="157"/>
      <c r="D421" s="157"/>
      <c r="E421" s="157"/>
      <c r="F421" s="157"/>
      <c r="G421" s="156"/>
    </row>
    <row r="422" spans="2:7">
      <c r="B422" s="157"/>
      <c r="C422" s="157"/>
      <c r="D422" s="157"/>
      <c r="E422" s="157"/>
      <c r="F422" s="157"/>
      <c r="G422" s="156"/>
    </row>
    <row r="423" spans="2:7">
      <c r="B423" s="157"/>
      <c r="C423" s="157"/>
      <c r="D423" s="157"/>
      <c r="E423" s="157"/>
      <c r="F423" s="157"/>
      <c r="G423" s="156"/>
    </row>
    <row r="424" spans="2:7">
      <c r="B424" s="157"/>
      <c r="C424" s="157"/>
      <c r="D424" s="157"/>
      <c r="E424" s="157"/>
      <c r="F424" s="157"/>
      <c r="G424" s="156"/>
    </row>
  </sheetData>
  <sheetProtection algorithmName="SHA-512" hashValue="7t9tA7Gc+74VXHzrTiQ7Q219cNVNYANnp0h5nAEBlvImbDTBy1cP410eyIrmw+f5BFjVk9dQ5uz3W8pcUwYlig==" saltValue="esX+vk7bIi273f8lRpeV6w==" spinCount="100000" sheet="1" objects="1" scenarios="1"/>
  <autoFilter ref="B4:H304"/>
  <phoneticPr fontId="11"/>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mailNotification xmlns="http://schemas.microsoft.com/sharepoint/3.0" xsi:nil="true"/>
    <Description0 xmlns="c55bd289-69bc-4346-b6d0-143df9189783">Document for DAT analysis regarding the end-2016 instructions revision.</Description0>
    <Sort_x0020_order xmlns="47a4366c-84df-4f1b-a9fc-51678be20e9f">0.1</Sort_x0020_order>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384BE06080CC941BCD6D526E2F7E82500FB0B6DCC7EEED742A9DE47E8B4A43F43" ma:contentTypeVersion="3" ma:contentTypeDescription="Create a new document." ma:contentTypeScope="" ma:versionID="3fea07d65bd23ed50b99af1cc882b779">
  <xsd:schema xmlns:xsd="http://www.w3.org/2001/XMLSchema" xmlns:xs="http://www.w3.org/2001/XMLSchema" xmlns:p="http://schemas.microsoft.com/office/2006/metadata/properties" xmlns:ns2="c55bd289-69bc-4346-b6d0-143df9189783" xmlns:ns3="http://schemas.microsoft.com/sharepoint/3.0" xmlns:ns4="47a4366c-84df-4f1b-a9fc-51678be20e9f" targetNamespace="http://schemas.microsoft.com/office/2006/metadata/properties" ma:root="true" ma:fieldsID="9c2d0aa14c94a85a348151555e8b3b14" ns2:_="" ns3:_="" ns4:_="">
    <xsd:import namespace="c55bd289-69bc-4346-b6d0-143df9189783"/>
    <xsd:import namespace="http://schemas.microsoft.com/sharepoint/3.0"/>
    <xsd:import namespace="47a4366c-84df-4f1b-a9fc-51678be20e9f"/>
    <xsd:element name="properties">
      <xsd:complexType>
        <xsd:sequence>
          <xsd:element name="documentManagement">
            <xsd:complexType>
              <xsd:all>
                <xsd:element ref="ns2:Description0" minOccurs="0"/>
                <xsd:element ref="ns3:EmailNotifica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bd289-69bc-4346-b6d0-143df9189783"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3.0" elementFormDefault="qualified">
    <xsd:import namespace="http://schemas.microsoft.com/office/2006/documentManagement/types"/>
    <xsd:import namespace="http://schemas.microsoft.com/office/infopath/2007/PartnerControls"/>
    <xsd:element name="EmailNotification" ma:index="3" nillable="true" ma:displayName="Notification" ma:internalName="EmailNotification">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a4366c-84df-4f1b-a9fc-51678be20e9f" elementFormDefault="qualified">
    <xsd:import namespace="http://schemas.microsoft.com/office/2006/documentManagement/types"/>
    <xsd:import namespace="http://schemas.microsoft.com/office/infopath/2007/PartnerControls"/>
    <xsd:element name="Sort_x0020_order" ma:index="10" nillable="true" ma:displayName="Sort order" ma:default="" ma:internalName="Sort_x0020_ord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4013D-9D64-4E1B-BA29-C5F98C6F94C8}">
  <ds:schemaRefs>
    <ds:schemaRef ds:uri="http://schemas.microsoft.com/sharepoint/v3/contenttype/forms"/>
  </ds:schemaRefs>
</ds:datastoreItem>
</file>

<file path=customXml/itemProps2.xml><?xml version="1.0" encoding="utf-8"?>
<ds:datastoreItem xmlns:ds="http://schemas.openxmlformats.org/officeDocument/2006/customXml" ds:itemID="{AB410210-F515-4625-853A-DC2EAA679800}">
  <ds:schemaRefs>
    <ds:schemaRef ds:uri="http://schemas.microsoft.com/office/2006/documentManagement/types"/>
    <ds:schemaRef ds:uri="47a4366c-84df-4f1b-a9fc-51678be20e9f"/>
    <ds:schemaRef ds:uri="http://schemas.microsoft.com/office/2006/metadata/properties"/>
    <ds:schemaRef ds:uri="http://schemas.openxmlformats.org/package/2006/metadata/core-properties"/>
    <ds:schemaRef ds:uri="http://purl.org/dc/terms/"/>
    <ds:schemaRef ds:uri="http://www.w3.org/XML/1998/namespace"/>
    <ds:schemaRef ds:uri="http://schemas.microsoft.com/office/infopath/2007/PartnerControls"/>
    <ds:schemaRef ds:uri="http://schemas.microsoft.com/sharepoint/3.0"/>
    <ds:schemaRef ds:uri="http://purl.org/dc/elements/1.1/"/>
    <ds:schemaRef ds:uri="c55bd289-69bc-4346-b6d0-143df9189783"/>
    <ds:schemaRef ds:uri="http://purl.org/dc/dcmitype/"/>
  </ds:schemaRefs>
</ds:datastoreItem>
</file>

<file path=customXml/itemProps3.xml><?xml version="1.0" encoding="utf-8"?>
<ds:datastoreItem xmlns:ds="http://schemas.openxmlformats.org/officeDocument/2006/customXml" ds:itemID="{88230F54-59DA-4723-96D7-27B559C3FDA9}">
  <ds:schemaRefs>
    <ds:schemaRef ds:uri="http://schemas.microsoft.com/office/2006/metadata/longProperties"/>
  </ds:schemaRefs>
</ds:datastoreItem>
</file>

<file path=customXml/itemProps4.xml><?xml version="1.0" encoding="utf-8"?>
<ds:datastoreItem xmlns:ds="http://schemas.openxmlformats.org/officeDocument/2006/customXml" ds:itemID="{7A4CF0C9-FA17-4C1A-BF9A-4ADD1B484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bd289-69bc-4346-b6d0-143df9189783"/>
    <ds:schemaRef ds:uri="http://schemas.microsoft.com/sharepoint/3.0"/>
    <ds:schemaRef ds:uri="47a4366c-84df-4f1b-a9fc-51678be20e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Data</vt:lpstr>
      <vt:lpstr>Parameters</vt:lpstr>
      <vt:lpstr>Item IDs</vt:lpstr>
      <vt:lpstr>AccountingStandard</vt:lpstr>
      <vt:lpstr>ChecksResponses</vt:lpstr>
      <vt:lpstr>CountryCode</vt:lpstr>
      <vt:lpstr>Data!Print_Area</vt:lpstr>
      <vt:lpstr>Parameters!Print_Area</vt:lpstr>
      <vt:lpstr>ReportingCurrency</vt:lpstr>
      <vt:lpstr>ReportingDate</vt:lpstr>
      <vt:lpstr>ReportingUnit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End-2016 G-SIB assessment template REVISED</dc:title>
  <dc:creator/>
  <cp:lastModifiedBy/>
  <dcterms:created xsi:type="dcterms:W3CDTF">2013-05-04T02:23:23Z</dcterms:created>
  <dcterms:modified xsi:type="dcterms:W3CDTF">2018-01-18T16:15:22Z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7300.00000000000</vt:lpwstr>
  </property>
  <property fmtid="{D5CDD505-2E9C-101B-9397-08002B2CF9AE}" pid="3" name="ContentType">
    <vt:lpwstr>Document</vt:lpwstr>
  </property>
  <property fmtid="{D5CDD505-2E9C-101B-9397-08002B2CF9AE}" pid="4" name="Sort order">
    <vt:lpwstr>44.0000000000000</vt:lpwstr>
  </property>
  <property fmtid="{D5CDD505-2E9C-101B-9397-08002B2CF9AE}" pid="5" name="ContentTypeId">
    <vt:lpwstr>0x0101003384BE06080CC941BCD6D526E2F7E82500FB0B6DCC7EEED742A9DE47E8B4A43F43</vt:lpwstr>
  </property>
</Properties>
</file>