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470" yWindow="165" windowWidth="21840" windowHeight="12105" tabRatio="804"/>
  </bookViews>
  <sheets>
    <sheet name="General Info" sheetId="1" r:id="rId1"/>
    <sheet name="DefCapB3" sheetId="28" r:id="rId2"/>
    <sheet name="DefCapB3-MI" sheetId="31" r:id="rId3"/>
    <sheet name="Leverage Ratio" sheetId="32" r:id="rId4"/>
    <sheet name="LCR" sheetId="8" r:id="rId5"/>
    <sheet name="NSFR" sheetId="30" r:id="rId6"/>
    <sheet name="TBHPE" sheetId="36" r:id="rId7"/>
    <sheet name="IRRBB" sheetId="34" r:id="rId8"/>
    <sheet name="CSRBB" sheetId="35" r:id="rId9"/>
    <sheet name="Partial use" sheetId="33" r:id="rId10"/>
    <sheet name="Checks" sheetId="22" r:id="rId11"/>
    <sheet name="Parameters" sheetId="20" r:id="rId12"/>
  </sheets>
  <definedNames>
    <definedName name="Accounting">Parameters!$D$107:$D$109</definedName>
    <definedName name="ApprovalStatus">Parameters!$D$126:$D$127</definedName>
    <definedName name="BankType">Parameters!$D$110:$D$112</definedName>
    <definedName name="BankTypeNumeric">Parameters!$C$113:$C$119</definedName>
    <definedName name="Basel12" localSheetId="10">Checks!$C$106:$C$106</definedName>
    <definedName name="Basel12">Parameters!$D$105:$D$106</definedName>
    <definedName name="CCROTC">Parameters!$D$94:$D$96</definedName>
    <definedName name="CCRSFT">Parameters!$D$97:$D$100</definedName>
    <definedName name="Group">Parameters!$D$92:$D$93</definedName>
    <definedName name="IRRCurrencyCodes">Parameters!$D$133:$D$163</definedName>
    <definedName name="OpRisk" localSheetId="10">Checks!$C$21:$C$93</definedName>
    <definedName name="OpRisk">Parameters!$D$101:$D$104</definedName>
    <definedName name="PartialUseIrbCalc">Parameters!$D$120:$D$125</definedName>
    <definedName name="_xlnm.Print_Area" localSheetId="10">Checks!$A$1:$N$181</definedName>
    <definedName name="_xlnm.Print_Area" localSheetId="8">CSRBB!$A$1:$Q$103</definedName>
    <definedName name="_xlnm.Print_Area" localSheetId="1">DefCapB3!$A$1:$E$252</definedName>
    <definedName name="_xlnm.Print_Area" localSheetId="2">'DefCapB3-MI'!$A$1:$AI$32</definedName>
    <definedName name="_xlnm.Print_Area" localSheetId="0">'General Info'!$A$1:$K$268</definedName>
    <definedName name="_xlnm.Print_Area" localSheetId="7">IRRBB!$A$1:$T$109</definedName>
    <definedName name="_xlnm.Print_Area" localSheetId="4">LCR!$A$1:$K$443</definedName>
    <definedName name="_xlnm.Print_Area" localSheetId="3">'Leverage Ratio'!$A$1:$O$144</definedName>
    <definedName name="_xlnm.Print_Area" localSheetId="5">NSFR!$A$1:$Q$333</definedName>
    <definedName name="_xlnm.Print_Area" localSheetId="11">Parameters!$A$1:$I$86</definedName>
    <definedName name="_xlnm.Print_Area" localSheetId="9">'Partial use'!$A$1:$AB$70</definedName>
    <definedName name="_xlnm.Print_Area" localSheetId="6">TBHPE!$A$1:$P$1251,TBHPE!$Q$1003:$T$1042</definedName>
    <definedName name="_xlnm.Print_Titles" localSheetId="10">Checks!$1:$1</definedName>
    <definedName name="_xlnm.Print_Titles" localSheetId="0">'General Info'!$A:$B</definedName>
    <definedName name="_xlnm.Print_Titles" localSheetId="11">Parameters!$1:$1</definedName>
    <definedName name="_xlnm.Print_Titles" localSheetId="9">'Partial use'!$A:$C,'Partial use'!$1:$4</definedName>
    <definedName name="_xlnm.Print_Titles" localSheetId="6">TBHPE!$B:$B</definedName>
    <definedName name="QNumeric100">Parameters!$C$165:$C$264</definedName>
    <definedName name="QNumeric3">Parameters!$C$165:$C$167</definedName>
    <definedName name="QNumeric5">Parameters!$C$165:$C$169</definedName>
    <definedName name="QNumeric6">Parameters!$C$165:$C$170</definedName>
    <definedName name="QNumericZ100">Parameters!$C$164:$C$264</definedName>
    <definedName name="QPercentages">Parameters!$D$265:$D$274</definedName>
    <definedName name="RiskClass">Parameters!$D$128:$D$132</definedName>
    <definedName name="YesNo">Parameters!$D$89:$D$90</definedName>
    <definedName name="YesNoNA">Parameters!$D$89:$D$91</definedName>
    <definedName name="Z_15489521_78C1_4B59_8BC9_AACD7EBC6362_.wvu.PrintArea" localSheetId="10" hidden="1">Checks!$A$1:$N$181</definedName>
    <definedName name="Z_15489521_78C1_4B59_8BC9_AACD7EBC6362_.wvu.PrintArea" localSheetId="1" hidden="1">DefCapB3!#REF!</definedName>
    <definedName name="Z_15489521_78C1_4B59_8BC9_AACD7EBC6362_.wvu.PrintArea" localSheetId="2" hidden="1">'DefCapB3-MI'!#REF!</definedName>
    <definedName name="Z_15489521_78C1_4B59_8BC9_AACD7EBC6362_.wvu.PrintArea" localSheetId="0" hidden="1">'General Info'!$A$1:$C$268,'General Info'!#REF!</definedName>
    <definedName name="Z_15489521_78C1_4B59_8BC9_AACD7EBC6362_.wvu.PrintArea" localSheetId="4" hidden="1">LCR!#REF!</definedName>
    <definedName name="Z_15489521_78C1_4B59_8BC9_AACD7EBC6362_.wvu.PrintArea" localSheetId="3" hidden="1">'Leverage Ratio'!#REF!</definedName>
    <definedName name="Z_15489521_78C1_4B59_8BC9_AACD7EBC6362_.wvu.PrintArea" localSheetId="5" hidden="1">NSFR!#REF!</definedName>
    <definedName name="Z_15489521_78C1_4B59_8BC9_AACD7EBC6362_.wvu.PrintArea" localSheetId="11" hidden="1">Parameters!$B$1:$I$107</definedName>
    <definedName name="Z_15489521_78C1_4B59_8BC9_AACD7EBC6362_.wvu.PrintArea" localSheetId="9" hidden="1">'Partial use'!$A$1:$C$7,'Partial use'!#REF!</definedName>
    <definedName name="Z_15489521_78C1_4B59_8BC9_AACD7EBC6362_.wvu.PrintTitles" localSheetId="10" hidden="1">Checks!$1:$1</definedName>
    <definedName name="Z_15489521_78C1_4B59_8BC9_AACD7EBC6362_.wvu.PrintTitles" localSheetId="1" hidden="1">DefCapB3!#REF!</definedName>
    <definedName name="Z_15489521_78C1_4B59_8BC9_AACD7EBC6362_.wvu.PrintTitles" localSheetId="2" hidden="1">'DefCapB3-MI'!#REF!</definedName>
    <definedName name="Z_15489521_78C1_4B59_8BC9_AACD7EBC6362_.wvu.PrintTitles" localSheetId="0" hidden="1">'General Info'!$A:$B</definedName>
    <definedName name="Z_15489521_78C1_4B59_8BC9_AACD7EBC6362_.wvu.PrintTitles" localSheetId="3" hidden="1">'Leverage Ratio'!#REF!</definedName>
    <definedName name="Z_15489521_78C1_4B59_8BC9_AACD7EBC6362_.wvu.PrintTitles" localSheetId="11" hidden="1">Parameters!$1:$1</definedName>
    <definedName name="Z_15489521_78C1_4B59_8BC9_AACD7EBC6362_.wvu.PrintTitles" localSheetId="9" hidden="1">'Partial use'!$A:$B</definedName>
    <definedName name="Z_53E8D147_A870_4F3F_BF63_24587CEF7636_.wvu.PrintArea" localSheetId="10" hidden="1">Checks!$A$1:$N$181</definedName>
    <definedName name="Z_53E8D147_A870_4F3F_BF63_24587CEF7636_.wvu.PrintArea" localSheetId="1" hidden="1">DefCapB3!#REF!</definedName>
    <definedName name="Z_53E8D147_A870_4F3F_BF63_24587CEF7636_.wvu.PrintArea" localSheetId="2" hidden="1">'DefCapB3-MI'!#REF!</definedName>
    <definedName name="Z_53E8D147_A870_4F3F_BF63_24587CEF7636_.wvu.PrintArea" localSheetId="0" hidden="1">'General Info'!$A$1:$C$268,'General Info'!#REF!</definedName>
    <definedName name="Z_53E8D147_A870_4F3F_BF63_24587CEF7636_.wvu.PrintArea" localSheetId="4" hidden="1">LCR!#REF!</definedName>
    <definedName name="Z_53E8D147_A870_4F3F_BF63_24587CEF7636_.wvu.PrintArea" localSheetId="3" hidden="1">'Leverage Ratio'!#REF!</definedName>
    <definedName name="Z_53E8D147_A870_4F3F_BF63_24587CEF7636_.wvu.PrintArea" localSheetId="5" hidden="1">NSFR!#REF!</definedName>
    <definedName name="Z_53E8D147_A870_4F3F_BF63_24587CEF7636_.wvu.PrintArea" localSheetId="11" hidden="1">Parameters!$B$1:$I$107</definedName>
    <definedName name="Z_53E8D147_A870_4F3F_BF63_24587CEF7636_.wvu.PrintArea" localSheetId="9" hidden="1">'Partial use'!$A$1:$C$7,'Partial use'!#REF!</definedName>
    <definedName name="Z_53E8D147_A870_4F3F_BF63_24587CEF7636_.wvu.PrintTitles" localSheetId="10" hidden="1">Checks!$1:$1</definedName>
    <definedName name="Z_53E8D147_A870_4F3F_BF63_24587CEF7636_.wvu.PrintTitles" localSheetId="1" hidden="1">DefCapB3!#REF!</definedName>
    <definedName name="Z_53E8D147_A870_4F3F_BF63_24587CEF7636_.wvu.PrintTitles" localSheetId="2" hidden="1">'DefCapB3-MI'!#REF!</definedName>
    <definedName name="Z_53E8D147_A870_4F3F_BF63_24587CEF7636_.wvu.PrintTitles" localSheetId="0" hidden="1">'General Info'!$A:$B</definedName>
    <definedName name="Z_53E8D147_A870_4F3F_BF63_24587CEF7636_.wvu.PrintTitles" localSheetId="4" hidden="1">LCR!#REF!</definedName>
    <definedName name="Z_53E8D147_A870_4F3F_BF63_24587CEF7636_.wvu.PrintTitles" localSheetId="3" hidden="1">'Leverage Ratio'!#REF!</definedName>
    <definedName name="Z_53E8D147_A870_4F3F_BF63_24587CEF7636_.wvu.PrintTitles" localSheetId="5" hidden="1">NSFR!#REF!</definedName>
    <definedName name="Z_53E8D147_A870_4F3F_BF63_24587CEF7636_.wvu.PrintTitles" localSheetId="11" hidden="1">Parameters!$1:$1</definedName>
    <definedName name="Z_53E8D147_A870_4F3F_BF63_24587CEF7636_.wvu.PrintTitles" localSheetId="9" hidden="1">'Partial use'!$A:$B</definedName>
    <definedName name="Z_7608A575_AD39_4DFE_B654_965E0A886A86_.wvu.PrintArea" localSheetId="10" hidden="1">Checks!$A$1:$N$181</definedName>
    <definedName name="Z_7608A575_AD39_4DFE_B654_965E0A886A86_.wvu.PrintArea" localSheetId="1" hidden="1">DefCapB3!#REF!</definedName>
    <definedName name="Z_7608A575_AD39_4DFE_B654_965E0A886A86_.wvu.PrintArea" localSheetId="2" hidden="1">'DefCapB3-MI'!#REF!</definedName>
    <definedName name="Z_7608A575_AD39_4DFE_B654_965E0A886A86_.wvu.PrintArea" localSheetId="0" hidden="1">'General Info'!$A$1:$C$268,'General Info'!#REF!</definedName>
    <definedName name="Z_7608A575_AD39_4DFE_B654_965E0A886A86_.wvu.PrintArea" localSheetId="4" hidden="1">LCR!#REF!</definedName>
    <definedName name="Z_7608A575_AD39_4DFE_B654_965E0A886A86_.wvu.PrintArea" localSheetId="3" hidden="1">'Leverage Ratio'!#REF!</definedName>
    <definedName name="Z_7608A575_AD39_4DFE_B654_965E0A886A86_.wvu.PrintArea" localSheetId="5" hidden="1">NSFR!#REF!</definedName>
    <definedName name="Z_7608A575_AD39_4DFE_B654_965E0A886A86_.wvu.PrintArea" localSheetId="11" hidden="1">Parameters!$B$1:$I$107</definedName>
    <definedName name="Z_7608A575_AD39_4DFE_B654_965E0A886A86_.wvu.PrintArea" localSheetId="9" hidden="1">'Partial use'!$A$1:$C$7,'Partial use'!#REF!</definedName>
    <definedName name="Z_7608A575_AD39_4DFE_B654_965E0A886A86_.wvu.PrintTitles" localSheetId="10" hidden="1">Checks!$1:$1</definedName>
    <definedName name="Z_7608A575_AD39_4DFE_B654_965E0A886A86_.wvu.PrintTitles" localSheetId="1" hidden="1">DefCapB3!#REF!</definedName>
    <definedName name="Z_7608A575_AD39_4DFE_B654_965E0A886A86_.wvu.PrintTitles" localSheetId="2" hidden="1">'DefCapB3-MI'!#REF!</definedName>
    <definedName name="Z_7608A575_AD39_4DFE_B654_965E0A886A86_.wvu.PrintTitles" localSheetId="0" hidden="1">'General Info'!$A:$B</definedName>
    <definedName name="Z_7608A575_AD39_4DFE_B654_965E0A886A86_.wvu.PrintTitles" localSheetId="3" hidden="1">'Leverage Ratio'!#REF!</definedName>
    <definedName name="Z_7608A575_AD39_4DFE_B654_965E0A886A86_.wvu.PrintTitles" localSheetId="11" hidden="1">Parameters!$1:$1</definedName>
    <definedName name="Z_7608A575_AD39_4DFE_B654_965E0A886A86_.wvu.PrintTitles" localSheetId="9" hidden="1">'Partial use'!$A:$B</definedName>
  </definedNames>
  <calcPr calcId="145621"/>
  <customWorkbookViews>
    <customWorkbookView name="Noel Reynolds - Personal View" guid="{7608A575-AD39-4DFE-B654-965E0A886A86}" mergeInterval="0" personalView="1" maximized="1" windowWidth="1676" windowHeight="843" tabRatio="803" activeSheetId="2"/>
    <customWorkbookView name="Mary Craig - Personal View" guid="{53E8D147-A870-4F3F-BF63-24587CEF7636}" mergeInterval="0" personalView="1" maximized="1" windowWidth="1276" windowHeight="852" tabRatio="803" activeSheetId="7" showComments="commIndAndComment"/>
    <customWorkbookView name="Martin Birn - Personal View" guid="{15489521-78C1-4B59-8BC9-AACD7EBC6362}" mergeInterval="0" personalView="1" maximized="1" windowWidth="1676" windowHeight="821" tabRatio="803" activeSheetId="7"/>
  </customWorkbookViews>
</workbook>
</file>

<file path=xl/calcChain.xml><?xml version="1.0" encoding="utf-8"?>
<calcChain xmlns="http://schemas.openxmlformats.org/spreadsheetml/2006/main">
  <c r="I277" i="30" l="1"/>
  <c r="I276" i="30"/>
  <c r="I275" i="30"/>
  <c r="I274" i="30"/>
  <c r="I273" i="30"/>
  <c r="I271" i="30"/>
  <c r="I270" i="30"/>
  <c r="I269" i="30"/>
  <c r="I268" i="30"/>
  <c r="K55" i="35" l="1"/>
  <c r="K54" i="35"/>
  <c r="K52" i="35"/>
  <c r="K51" i="35"/>
  <c r="K50" i="35"/>
  <c r="K49" i="35"/>
  <c r="O257" i="30" l="1"/>
  <c r="J59" i="35" l="1"/>
  <c r="H59" i="35"/>
  <c r="J57" i="35"/>
  <c r="I57" i="35"/>
  <c r="I59" i="35" s="1"/>
  <c r="H57" i="35"/>
  <c r="G57" i="35"/>
  <c r="G59" i="35" s="1"/>
  <c r="F57" i="35"/>
  <c r="L42" i="35" l="1"/>
  <c r="M42" i="35"/>
  <c r="N42" i="35"/>
  <c r="O42" i="35"/>
  <c r="K42" i="35"/>
  <c r="P41" i="35"/>
  <c r="C141" i="32" l="1"/>
  <c r="B38" i="30" l="1"/>
  <c r="B29" i="30"/>
  <c r="B24" i="30"/>
  <c r="M120" i="22" l="1"/>
  <c r="L120" i="22"/>
  <c r="K120" i="22"/>
  <c r="J120" i="22"/>
  <c r="H120" i="22"/>
  <c r="G120" i="22"/>
  <c r="F120" i="22"/>
  <c r="E120" i="22"/>
  <c r="H118" i="22"/>
  <c r="G118" i="22"/>
  <c r="F118" i="22"/>
  <c r="E118" i="22"/>
  <c r="M117" i="22"/>
  <c r="L117" i="22"/>
  <c r="K117" i="22"/>
  <c r="J117" i="22"/>
  <c r="I117" i="22"/>
  <c r="H117" i="22"/>
  <c r="G117" i="22"/>
  <c r="F117" i="22"/>
  <c r="E117" i="22"/>
  <c r="C120" i="22"/>
  <c r="C119" i="22"/>
  <c r="C118" i="22"/>
  <c r="D117" i="22"/>
  <c r="O83" i="35"/>
  <c r="N83" i="35"/>
  <c r="M83" i="35"/>
  <c r="L83" i="35"/>
  <c r="J83" i="35"/>
  <c r="I83" i="35"/>
  <c r="H83" i="35"/>
  <c r="G83" i="35"/>
  <c r="O43" i="35"/>
  <c r="M118" i="22" s="1"/>
  <c r="N43" i="35"/>
  <c r="L118" i="22" s="1"/>
  <c r="M43" i="35"/>
  <c r="K118" i="22" s="1"/>
  <c r="L43" i="35"/>
  <c r="J118" i="22" s="1"/>
  <c r="C211" i="1" l="1"/>
  <c r="B53" i="30" l="1"/>
  <c r="B262" i="30"/>
  <c r="B7" i="30"/>
  <c r="C180" i="22" l="1"/>
  <c r="C179" i="22"/>
  <c r="C178" i="22"/>
  <c r="C177" i="22"/>
  <c r="C176" i="22"/>
  <c r="C175" i="22"/>
  <c r="C174" i="22"/>
  <c r="C173" i="22"/>
  <c r="C172" i="22"/>
  <c r="C171" i="22"/>
  <c r="C170" i="22"/>
  <c r="C169" i="22"/>
  <c r="C168" i="22"/>
  <c r="C167" i="22"/>
  <c r="C166" i="22"/>
  <c r="C165" i="22"/>
  <c r="C164" i="22"/>
  <c r="C163" i="22"/>
  <c r="C162" i="22"/>
  <c r="C161" i="22"/>
  <c r="C160" i="22"/>
  <c r="C159" i="22"/>
  <c r="C158" i="22"/>
  <c r="C157" i="22"/>
  <c r="C156" i="22"/>
  <c r="C155" i="22"/>
  <c r="C154" i="22"/>
  <c r="C153" i="22"/>
  <c r="C152" i="22"/>
  <c r="C151" i="22"/>
  <c r="C150" i="22"/>
  <c r="C149" i="22"/>
  <c r="C148" i="22"/>
  <c r="C147" i="22"/>
  <c r="C146" i="22"/>
  <c r="C145" i="22"/>
  <c r="C144" i="22"/>
  <c r="C143" i="22"/>
  <c r="C142" i="22"/>
  <c r="C141" i="22"/>
  <c r="C140" i="22"/>
  <c r="C139" i="22"/>
  <c r="C138" i="22"/>
  <c r="C137" i="22"/>
  <c r="C136" i="22"/>
  <c r="C135" i="22"/>
  <c r="C134" i="22"/>
  <c r="C133" i="22"/>
  <c r="C132" i="22"/>
  <c r="C131" i="22"/>
  <c r="C130" i="22"/>
  <c r="C129" i="22"/>
  <c r="C128" i="22"/>
  <c r="C127" i="22"/>
  <c r="C126" i="22"/>
  <c r="C125" i="22"/>
  <c r="D172" i="22"/>
  <c r="D173" i="22"/>
  <c r="D174" i="22"/>
  <c r="D175" i="22"/>
  <c r="D176" i="22"/>
  <c r="D177" i="22"/>
  <c r="D178" i="22"/>
  <c r="D179" i="22"/>
  <c r="D152" i="22"/>
  <c r="D153" i="22"/>
  <c r="D154" i="22"/>
  <c r="D155" i="22"/>
  <c r="D156" i="22"/>
  <c r="D157" i="22"/>
  <c r="D158" i="22"/>
  <c r="D159" i="22"/>
  <c r="D160" i="22"/>
  <c r="D161" i="22"/>
  <c r="D162" i="22"/>
  <c r="D163" i="22"/>
  <c r="D164" i="22"/>
  <c r="D165" i="22"/>
  <c r="D166" i="22"/>
  <c r="D167" i="22"/>
  <c r="D168" i="22"/>
  <c r="D169" i="22"/>
  <c r="D170" i="22"/>
  <c r="D171" i="22"/>
  <c r="D126" i="22" l="1"/>
  <c r="D127" i="22"/>
  <c r="D128" i="22"/>
  <c r="D129" i="22"/>
  <c r="D130" i="22"/>
  <c r="D131" i="22"/>
  <c r="D132" i="22"/>
  <c r="D133" i="22"/>
  <c r="D134" i="22"/>
  <c r="D135" i="22"/>
  <c r="D136" i="22"/>
  <c r="D137" i="22"/>
  <c r="D138" i="22"/>
  <c r="D139" i="22"/>
  <c r="D140" i="22"/>
  <c r="D141" i="22"/>
  <c r="D142" i="22"/>
  <c r="D143" i="22"/>
  <c r="D144" i="22"/>
  <c r="D145" i="22"/>
  <c r="D146" i="22"/>
  <c r="D147" i="22"/>
  <c r="D148" i="22"/>
  <c r="D149" i="22"/>
  <c r="D150" i="22"/>
  <c r="D151" i="22"/>
  <c r="B211" i="1"/>
  <c r="B212" i="1"/>
  <c r="B228" i="1"/>
  <c r="P257" i="30"/>
  <c r="R257" i="30" s="1"/>
  <c r="J74" i="32" l="1"/>
  <c r="C28" i="22" l="1"/>
  <c r="C27" i="22"/>
  <c r="C26" i="22"/>
  <c r="O304" i="30" l="1"/>
  <c r="G38" i="30"/>
  <c r="F38" i="30"/>
  <c r="E38" i="30"/>
  <c r="D38" i="30"/>
  <c r="C38" i="30"/>
  <c r="G29" i="30"/>
  <c r="F29" i="30"/>
  <c r="E29" i="30"/>
  <c r="D29" i="30"/>
  <c r="C29" i="30"/>
  <c r="G24" i="30"/>
  <c r="F24" i="30"/>
  <c r="E24" i="30"/>
  <c r="D24" i="30"/>
  <c r="C24" i="30"/>
  <c r="G19" i="30"/>
  <c r="F19" i="30"/>
  <c r="E19" i="30"/>
  <c r="D19" i="30"/>
  <c r="C19" i="30"/>
  <c r="O48" i="30"/>
  <c r="O35" i="30"/>
  <c r="N35" i="30"/>
  <c r="M35" i="30"/>
  <c r="P35" i="30" l="1"/>
  <c r="A309" i="30"/>
  <c r="C262" i="30"/>
  <c r="D112" i="22" s="1"/>
  <c r="O259" i="30"/>
  <c r="N261" i="30"/>
  <c r="M261" i="30"/>
  <c r="N260" i="30"/>
  <c r="M260" i="30"/>
  <c r="N259" i="30"/>
  <c r="M259" i="30"/>
  <c r="N258" i="30"/>
  <c r="M258" i="30"/>
  <c r="O226" i="30"/>
  <c r="P226" i="30" s="1"/>
  <c r="R226" i="30" s="1"/>
  <c r="O225" i="30"/>
  <c r="P225" i="30" s="1"/>
  <c r="R225" i="30" s="1"/>
  <c r="O224" i="30"/>
  <c r="P224" i="30" s="1"/>
  <c r="R224" i="30" s="1"/>
  <c r="O222" i="30"/>
  <c r="P222" i="30" s="1"/>
  <c r="R222" i="30" s="1"/>
  <c r="O221" i="30"/>
  <c r="P221" i="30" s="1"/>
  <c r="R221" i="30" s="1"/>
  <c r="O220" i="30"/>
  <c r="P220" i="30" s="1"/>
  <c r="R220" i="30" s="1"/>
  <c r="O218" i="30"/>
  <c r="P218" i="30" s="1"/>
  <c r="R218" i="30" s="1"/>
  <c r="N216" i="30"/>
  <c r="M216" i="30"/>
  <c r="N215" i="30"/>
  <c r="M215" i="30"/>
  <c r="N214" i="30"/>
  <c r="M214" i="30"/>
  <c r="N212" i="30"/>
  <c r="M212" i="30"/>
  <c r="N211" i="30"/>
  <c r="M211" i="30"/>
  <c r="N210" i="30"/>
  <c r="M210" i="30"/>
  <c r="N208" i="30"/>
  <c r="M208" i="30"/>
  <c r="O178" i="30"/>
  <c r="O182" i="30"/>
  <c r="O181" i="30"/>
  <c r="O180" i="30"/>
  <c r="O186" i="30"/>
  <c r="O185" i="30"/>
  <c r="O184" i="30"/>
  <c r="O116" i="30"/>
  <c r="O115" i="30"/>
  <c r="O114" i="30"/>
  <c r="O112" i="30"/>
  <c r="O111" i="30"/>
  <c r="O110" i="30"/>
  <c r="O108" i="30"/>
  <c r="O106" i="30"/>
  <c r="O105" i="30"/>
  <c r="O104" i="30"/>
  <c r="O102" i="30"/>
  <c r="O101" i="30"/>
  <c r="O100" i="30"/>
  <c r="O98" i="30"/>
  <c r="O86" i="30"/>
  <c r="O85" i="30"/>
  <c r="O84" i="30"/>
  <c r="O82" i="30"/>
  <c r="O81" i="30"/>
  <c r="O80" i="30"/>
  <c r="O78" i="30"/>
  <c r="C112" i="22"/>
  <c r="P259" i="30" l="1"/>
  <c r="R259" i="30" s="1"/>
  <c r="M70" i="30"/>
  <c r="N70" i="30"/>
  <c r="M74" i="30"/>
  <c r="N74" i="30"/>
  <c r="M61" i="30"/>
  <c r="C53" i="30"/>
  <c r="D108" i="22" s="1"/>
  <c r="C108" i="22"/>
  <c r="O23" i="30"/>
  <c r="N23" i="30"/>
  <c r="M23" i="30"/>
  <c r="O28" i="30"/>
  <c r="N28" i="30"/>
  <c r="M28" i="30"/>
  <c r="C31" i="30"/>
  <c r="C30" i="30"/>
  <c r="B31" i="30"/>
  <c r="B30" i="30"/>
  <c r="B19" i="30"/>
  <c r="O16" i="30"/>
  <c r="N16" i="30"/>
  <c r="M16" i="30"/>
  <c r="P70" i="30" l="1"/>
  <c r="R70" i="30" s="1"/>
  <c r="P74" i="30"/>
  <c r="R74" i="30" s="1"/>
  <c r="P23" i="30"/>
  <c r="P28" i="30"/>
  <c r="P16" i="30"/>
  <c r="K38" i="32"/>
  <c r="E38" i="32"/>
  <c r="K31" i="32"/>
  <c r="E31" i="32"/>
  <c r="K20" i="32"/>
  <c r="E20" i="32"/>
  <c r="K18" i="32"/>
  <c r="E18" i="32"/>
  <c r="N19" i="32"/>
  <c r="M28" i="22" s="1"/>
  <c r="N17" i="32"/>
  <c r="M27" i="22" s="1"/>
  <c r="N16" i="32"/>
  <c r="M26" i="22" s="1"/>
  <c r="H19" i="32"/>
  <c r="H28" i="22" s="1"/>
  <c r="H17" i="32"/>
  <c r="H27" i="22" s="1"/>
  <c r="H16" i="32"/>
  <c r="H26" i="22" s="1"/>
  <c r="M15" i="32"/>
  <c r="L15" i="32"/>
  <c r="K15" i="32"/>
  <c r="J15" i="32"/>
  <c r="G15" i="32"/>
  <c r="F15" i="32"/>
  <c r="E15" i="32"/>
  <c r="D15" i="32"/>
  <c r="D8" i="32"/>
  <c r="E8" i="32"/>
  <c r="F8" i="32"/>
  <c r="H10" i="32"/>
  <c r="H11" i="32"/>
  <c r="H12" i="32"/>
  <c r="L8" i="32"/>
  <c r="D27" i="32" l="1"/>
  <c r="G102" i="35"/>
  <c r="H102" i="35"/>
  <c r="I102" i="35"/>
  <c r="J102" i="35"/>
  <c r="K102" i="35"/>
  <c r="L102" i="35"/>
  <c r="M102" i="35"/>
  <c r="N102" i="35"/>
  <c r="O102" i="35"/>
  <c r="F102" i="35"/>
  <c r="G93" i="35"/>
  <c r="H93" i="35"/>
  <c r="I93" i="35"/>
  <c r="J93" i="35"/>
  <c r="F93" i="35"/>
  <c r="P80" i="35"/>
  <c r="P79" i="35"/>
  <c r="P78" i="35"/>
  <c r="P77" i="35"/>
  <c r="P76" i="35"/>
  <c r="P75" i="35"/>
  <c r="P74" i="35"/>
  <c r="P72" i="35"/>
  <c r="P71" i="35"/>
  <c r="P70" i="35"/>
  <c r="P69" i="35"/>
  <c r="P68" i="35"/>
  <c r="P67" i="35"/>
  <c r="P66" i="35"/>
  <c r="O81" i="35"/>
  <c r="N81" i="35"/>
  <c r="M81" i="35"/>
  <c r="L81" i="35"/>
  <c r="K81" i="35"/>
  <c r="J81" i="35"/>
  <c r="I81" i="35"/>
  <c r="H81" i="35"/>
  <c r="G81" i="35"/>
  <c r="F81" i="35"/>
  <c r="P81" i="35" s="1"/>
  <c r="O73" i="35"/>
  <c r="O82" i="35" s="1"/>
  <c r="N73" i="35"/>
  <c r="M73" i="35"/>
  <c r="M82" i="35" s="1"/>
  <c r="L73" i="35"/>
  <c r="L82" i="35" s="1"/>
  <c r="K73" i="35"/>
  <c r="K82" i="35" s="1"/>
  <c r="J73" i="35"/>
  <c r="I73" i="35"/>
  <c r="I82" i="35" s="1"/>
  <c r="H73" i="35"/>
  <c r="H82" i="35" s="1"/>
  <c r="G73" i="35"/>
  <c r="G82" i="35" s="1"/>
  <c r="F73" i="35"/>
  <c r="K56" i="35"/>
  <c r="C50" i="35"/>
  <c r="C51" i="35"/>
  <c r="C52" i="35"/>
  <c r="C53" i="35"/>
  <c r="K53" i="35" s="1"/>
  <c r="K57" i="35" s="1"/>
  <c r="C54" i="35"/>
  <c r="C55" i="35"/>
  <c r="C49" i="35"/>
  <c r="P34" i="35"/>
  <c r="P35" i="35"/>
  <c r="P36" i="35"/>
  <c r="P37" i="35"/>
  <c r="P38" i="35"/>
  <c r="P39" i="35"/>
  <c r="P40" i="35"/>
  <c r="P33" i="35"/>
  <c r="G42" i="35"/>
  <c r="H42" i="35"/>
  <c r="I42" i="35"/>
  <c r="J42" i="35"/>
  <c r="F42" i="35"/>
  <c r="P25" i="35"/>
  <c r="P24" i="35"/>
  <c r="P23" i="35"/>
  <c r="P22" i="35"/>
  <c r="P21" i="35"/>
  <c r="P20" i="35"/>
  <c r="P19" i="35"/>
  <c r="P17" i="35"/>
  <c r="P16" i="35"/>
  <c r="P15" i="35"/>
  <c r="P14" i="35"/>
  <c r="P13" i="35"/>
  <c r="P12" i="35"/>
  <c r="P11" i="35"/>
  <c r="G26" i="35"/>
  <c r="H26" i="35"/>
  <c r="I26" i="35"/>
  <c r="J26" i="35"/>
  <c r="K26" i="35"/>
  <c r="L26" i="35"/>
  <c r="M26" i="35"/>
  <c r="N26" i="35"/>
  <c r="O26" i="35"/>
  <c r="F26" i="35"/>
  <c r="O18" i="35"/>
  <c r="N18" i="35"/>
  <c r="N27" i="35" s="1"/>
  <c r="M18" i="35"/>
  <c r="L18" i="35"/>
  <c r="L27" i="35" s="1"/>
  <c r="K18" i="35"/>
  <c r="J18" i="35"/>
  <c r="J27" i="35" s="1"/>
  <c r="I18" i="35"/>
  <c r="H18" i="35"/>
  <c r="G18" i="35"/>
  <c r="F18" i="35"/>
  <c r="H27" i="35" l="1"/>
  <c r="J43" i="35"/>
  <c r="H43" i="35"/>
  <c r="G27" i="35"/>
  <c r="K27" i="35"/>
  <c r="K43" i="35" s="1"/>
  <c r="I118" i="22" s="1"/>
  <c r="O27" i="35"/>
  <c r="J58" i="35" s="1"/>
  <c r="H119" i="22" s="1"/>
  <c r="F82" i="35"/>
  <c r="J82" i="35"/>
  <c r="N82" i="35"/>
  <c r="I27" i="35"/>
  <c r="P26" i="35"/>
  <c r="M27" i="35"/>
  <c r="H58" i="35" s="1"/>
  <c r="F119" i="22" s="1"/>
  <c r="P18" i="35"/>
  <c r="P42" i="35"/>
  <c r="P73" i="35"/>
  <c r="F27" i="35"/>
  <c r="D1008" i="36"/>
  <c r="D1009" i="36"/>
  <c r="D1010" i="36"/>
  <c r="D1011" i="36"/>
  <c r="D1012" i="36"/>
  <c r="D1013" i="36"/>
  <c r="D1014" i="36"/>
  <c r="D1015" i="36"/>
  <c r="D1016" i="36"/>
  <c r="D1017" i="36"/>
  <c r="D1018" i="36"/>
  <c r="D1019" i="36"/>
  <c r="D1020" i="36"/>
  <c r="D1021" i="36"/>
  <c r="D1022" i="36"/>
  <c r="D1023" i="36"/>
  <c r="D1024" i="36"/>
  <c r="D1025" i="36"/>
  <c r="D1026" i="36"/>
  <c r="D1027" i="36"/>
  <c r="D1028" i="36"/>
  <c r="D1029" i="36"/>
  <c r="D1030" i="36"/>
  <c r="D1031" i="36"/>
  <c r="D1032" i="36"/>
  <c r="D1033" i="36"/>
  <c r="D1034" i="36"/>
  <c r="D1035" i="36"/>
  <c r="D1036" i="36"/>
  <c r="D1037" i="36"/>
  <c r="D1038" i="36"/>
  <c r="D1039" i="36"/>
  <c r="D1040" i="36"/>
  <c r="D1041" i="36"/>
  <c r="D1007" i="36"/>
  <c r="L848" i="36"/>
  <c r="K848" i="36"/>
  <c r="J848" i="36"/>
  <c r="I848" i="36"/>
  <c r="H848" i="36"/>
  <c r="G848" i="36"/>
  <c r="F848" i="36"/>
  <c r="E848" i="36"/>
  <c r="D848" i="36"/>
  <c r="C848" i="36"/>
  <c r="L847" i="36"/>
  <c r="K847" i="36"/>
  <c r="J847" i="36"/>
  <c r="I847" i="36"/>
  <c r="H847" i="36"/>
  <c r="G847" i="36"/>
  <c r="F847" i="36"/>
  <c r="E847" i="36"/>
  <c r="D847" i="36"/>
  <c r="C847" i="36"/>
  <c r="L846" i="36"/>
  <c r="K846" i="36"/>
  <c r="J846" i="36"/>
  <c r="I846" i="36"/>
  <c r="H846" i="36"/>
  <c r="G846" i="36"/>
  <c r="F846" i="36"/>
  <c r="E846" i="36"/>
  <c r="D846" i="36"/>
  <c r="C846" i="36"/>
  <c r="L845" i="36"/>
  <c r="K845" i="36"/>
  <c r="J845" i="36"/>
  <c r="I845" i="36"/>
  <c r="H845" i="36"/>
  <c r="G845" i="36"/>
  <c r="F845" i="36"/>
  <c r="E845" i="36"/>
  <c r="D845" i="36"/>
  <c r="C845" i="36"/>
  <c r="L844" i="36"/>
  <c r="K844" i="36"/>
  <c r="J844" i="36"/>
  <c r="I844" i="36"/>
  <c r="H844" i="36"/>
  <c r="G844" i="36"/>
  <c r="F844" i="36"/>
  <c r="E844" i="36"/>
  <c r="D844" i="36"/>
  <c r="C844" i="36"/>
  <c r="L843" i="36"/>
  <c r="K843" i="36"/>
  <c r="J843" i="36"/>
  <c r="I843" i="36"/>
  <c r="H843" i="36"/>
  <c r="G843" i="36"/>
  <c r="F843" i="36"/>
  <c r="E843" i="36"/>
  <c r="D843" i="36"/>
  <c r="C843" i="36"/>
  <c r="L842" i="36"/>
  <c r="K842" i="36"/>
  <c r="J842" i="36"/>
  <c r="I842" i="36"/>
  <c r="H842" i="36"/>
  <c r="G842" i="36"/>
  <c r="F842" i="36"/>
  <c r="E842" i="36"/>
  <c r="D842" i="36"/>
  <c r="C842" i="36"/>
  <c r="L841" i="36"/>
  <c r="K841" i="36"/>
  <c r="J841" i="36"/>
  <c r="I841" i="36"/>
  <c r="H841" i="36"/>
  <c r="G841" i="36"/>
  <c r="F841" i="36"/>
  <c r="E841" i="36"/>
  <c r="D841" i="36"/>
  <c r="C841" i="36"/>
  <c r="L840" i="36"/>
  <c r="K840" i="36"/>
  <c r="J840" i="36"/>
  <c r="I840" i="36"/>
  <c r="H840" i="36"/>
  <c r="G840" i="36"/>
  <c r="F840" i="36"/>
  <c r="E840" i="36"/>
  <c r="D840" i="36"/>
  <c r="C840" i="36"/>
  <c r="L839" i="36"/>
  <c r="K839" i="36"/>
  <c r="J839" i="36"/>
  <c r="I839" i="36"/>
  <c r="H839" i="36"/>
  <c r="G839" i="36"/>
  <c r="F839" i="36"/>
  <c r="E839" i="36"/>
  <c r="D839" i="36"/>
  <c r="C839" i="36"/>
  <c r="L838" i="36"/>
  <c r="K838" i="36"/>
  <c r="J838" i="36"/>
  <c r="I838" i="36"/>
  <c r="H838" i="36"/>
  <c r="G838" i="36"/>
  <c r="F838" i="36"/>
  <c r="E838" i="36"/>
  <c r="D838" i="36"/>
  <c r="C838" i="36"/>
  <c r="L837" i="36"/>
  <c r="K837" i="36"/>
  <c r="J837" i="36"/>
  <c r="I837" i="36"/>
  <c r="H837" i="36"/>
  <c r="G837" i="36"/>
  <c r="F837" i="36"/>
  <c r="E837" i="36"/>
  <c r="D837" i="36"/>
  <c r="C837" i="36"/>
  <c r="L836" i="36"/>
  <c r="K836" i="36"/>
  <c r="J836" i="36"/>
  <c r="I836" i="36"/>
  <c r="H836" i="36"/>
  <c r="G836" i="36"/>
  <c r="F836" i="36"/>
  <c r="E836" i="36"/>
  <c r="D836" i="36"/>
  <c r="C836" i="36"/>
  <c r="L835" i="36"/>
  <c r="K835" i="36"/>
  <c r="J835" i="36"/>
  <c r="I835" i="36"/>
  <c r="H835" i="36"/>
  <c r="G835" i="36"/>
  <c r="F835" i="36"/>
  <c r="E835" i="36"/>
  <c r="D835" i="36"/>
  <c r="C835" i="36"/>
  <c r="L834" i="36"/>
  <c r="K834" i="36"/>
  <c r="J834" i="36"/>
  <c r="I834" i="36"/>
  <c r="H834" i="36"/>
  <c r="G834" i="36"/>
  <c r="F834" i="36"/>
  <c r="E834" i="36"/>
  <c r="D834" i="36"/>
  <c r="C834" i="36"/>
  <c r="L833" i="36"/>
  <c r="K833" i="36"/>
  <c r="J833" i="36"/>
  <c r="I833" i="36"/>
  <c r="H833" i="36"/>
  <c r="G833" i="36"/>
  <c r="F833" i="36"/>
  <c r="E833" i="36"/>
  <c r="D833" i="36"/>
  <c r="C833" i="36"/>
  <c r="L832" i="36"/>
  <c r="K832" i="36"/>
  <c r="J832" i="36"/>
  <c r="I832" i="36"/>
  <c r="H832" i="36"/>
  <c r="G832" i="36"/>
  <c r="F832" i="36"/>
  <c r="E832" i="36"/>
  <c r="D832" i="36"/>
  <c r="C832" i="36"/>
  <c r="L831" i="36"/>
  <c r="K831" i="36"/>
  <c r="J831" i="36"/>
  <c r="I831" i="36"/>
  <c r="H831" i="36"/>
  <c r="G831" i="36"/>
  <c r="F831" i="36"/>
  <c r="E831" i="36"/>
  <c r="D831" i="36"/>
  <c r="C831" i="36"/>
  <c r="L830" i="36"/>
  <c r="K830" i="36"/>
  <c r="J830" i="36"/>
  <c r="I830" i="36"/>
  <c r="H830" i="36"/>
  <c r="G830" i="36"/>
  <c r="F830" i="36"/>
  <c r="E830" i="36"/>
  <c r="D830" i="36"/>
  <c r="C830" i="36"/>
  <c r="L829" i="36"/>
  <c r="K829" i="36"/>
  <c r="J829" i="36"/>
  <c r="I829" i="36"/>
  <c r="H829" i="36"/>
  <c r="G829" i="36"/>
  <c r="F829" i="36"/>
  <c r="E829" i="36"/>
  <c r="D829" i="36"/>
  <c r="C829" i="36"/>
  <c r="L828" i="36"/>
  <c r="K828" i="36"/>
  <c r="J828" i="36"/>
  <c r="I828" i="36"/>
  <c r="H828" i="36"/>
  <c r="G828" i="36"/>
  <c r="F828" i="36"/>
  <c r="E828" i="36"/>
  <c r="D828" i="36"/>
  <c r="C828" i="36"/>
  <c r="L827" i="36"/>
  <c r="K827" i="36"/>
  <c r="J827" i="36"/>
  <c r="I827" i="36"/>
  <c r="H827" i="36"/>
  <c r="G827" i="36"/>
  <c r="F827" i="36"/>
  <c r="E827" i="36"/>
  <c r="D827" i="36"/>
  <c r="C827" i="36"/>
  <c r="L826" i="36"/>
  <c r="K826" i="36"/>
  <c r="J826" i="36"/>
  <c r="I826" i="36"/>
  <c r="H826" i="36"/>
  <c r="G826" i="36"/>
  <c r="F826" i="36"/>
  <c r="E826" i="36"/>
  <c r="D826" i="36"/>
  <c r="C826" i="36"/>
  <c r="L825" i="36"/>
  <c r="K825" i="36"/>
  <c r="J825" i="36"/>
  <c r="I825" i="36"/>
  <c r="H825" i="36"/>
  <c r="G825" i="36"/>
  <c r="F825" i="36"/>
  <c r="E825" i="36"/>
  <c r="D825" i="36"/>
  <c r="C825" i="36"/>
  <c r="L824" i="36"/>
  <c r="K824" i="36"/>
  <c r="J824" i="36"/>
  <c r="I824" i="36"/>
  <c r="H824" i="36"/>
  <c r="G824" i="36"/>
  <c r="F824" i="36"/>
  <c r="E824" i="36"/>
  <c r="D824" i="36"/>
  <c r="C824" i="36"/>
  <c r="L823" i="36"/>
  <c r="K823" i="36"/>
  <c r="J823" i="36"/>
  <c r="I823" i="36"/>
  <c r="H823" i="36"/>
  <c r="G823" i="36"/>
  <c r="F823" i="36"/>
  <c r="E823" i="36"/>
  <c r="D823" i="36"/>
  <c r="C823" i="36"/>
  <c r="L822" i="36"/>
  <c r="K822" i="36"/>
  <c r="J822" i="36"/>
  <c r="I822" i="36"/>
  <c r="H822" i="36"/>
  <c r="G822" i="36"/>
  <c r="F822" i="36"/>
  <c r="E822" i="36"/>
  <c r="D822" i="36"/>
  <c r="C822" i="36"/>
  <c r="L821" i="36"/>
  <c r="K821" i="36"/>
  <c r="J821" i="36"/>
  <c r="I821" i="36"/>
  <c r="H821" i="36"/>
  <c r="G821" i="36"/>
  <c r="F821" i="36"/>
  <c r="E821" i="36"/>
  <c r="D821" i="36"/>
  <c r="C821" i="36"/>
  <c r="L820" i="36"/>
  <c r="K820" i="36"/>
  <c r="J820" i="36"/>
  <c r="I820" i="36"/>
  <c r="H820" i="36"/>
  <c r="G820" i="36"/>
  <c r="F820" i="36"/>
  <c r="E820" i="36"/>
  <c r="D820" i="36"/>
  <c r="C820" i="36"/>
  <c r="L819" i="36"/>
  <c r="K819" i="36"/>
  <c r="J819" i="36"/>
  <c r="I819" i="36"/>
  <c r="H819" i="36"/>
  <c r="G819" i="36"/>
  <c r="F819" i="36"/>
  <c r="E819" i="36"/>
  <c r="D819" i="36"/>
  <c r="C819" i="36"/>
  <c r="L818" i="36"/>
  <c r="K818" i="36"/>
  <c r="J818" i="36"/>
  <c r="I818" i="36"/>
  <c r="H818" i="36"/>
  <c r="G818" i="36"/>
  <c r="F818" i="36"/>
  <c r="E818" i="36"/>
  <c r="D818" i="36"/>
  <c r="C818" i="36"/>
  <c r="L817" i="36"/>
  <c r="K817" i="36"/>
  <c r="J817" i="36"/>
  <c r="I817" i="36"/>
  <c r="H817" i="36"/>
  <c r="G817" i="36"/>
  <c r="F817" i="36"/>
  <c r="E817" i="36"/>
  <c r="D817" i="36"/>
  <c r="C817" i="36"/>
  <c r="L816" i="36"/>
  <c r="K816" i="36"/>
  <c r="J816" i="36"/>
  <c r="I816" i="36"/>
  <c r="H816" i="36"/>
  <c r="G816" i="36"/>
  <c r="F816" i="36"/>
  <c r="E816" i="36"/>
  <c r="D816" i="36"/>
  <c r="C816" i="36"/>
  <c r="L815" i="36"/>
  <c r="K815" i="36"/>
  <c r="J815" i="36"/>
  <c r="I815" i="36"/>
  <c r="H815" i="36"/>
  <c r="G815" i="36"/>
  <c r="F815" i="36"/>
  <c r="E815" i="36"/>
  <c r="D815" i="36"/>
  <c r="C815" i="36"/>
  <c r="L814" i="36"/>
  <c r="K814" i="36"/>
  <c r="J814" i="36"/>
  <c r="I814" i="36"/>
  <c r="H814" i="36"/>
  <c r="G814" i="36"/>
  <c r="F814" i="36"/>
  <c r="E814" i="36"/>
  <c r="D814" i="36"/>
  <c r="C814" i="36"/>
  <c r="L695" i="36"/>
  <c r="K695" i="36"/>
  <c r="J695" i="36"/>
  <c r="I695" i="36"/>
  <c r="H695" i="36"/>
  <c r="G695" i="36"/>
  <c r="F695" i="36"/>
  <c r="E695" i="36"/>
  <c r="D695" i="36"/>
  <c r="C695" i="36"/>
  <c r="L694" i="36"/>
  <c r="K694" i="36"/>
  <c r="J694" i="36"/>
  <c r="I694" i="36"/>
  <c r="H694" i="36"/>
  <c r="G694" i="36"/>
  <c r="F694" i="36"/>
  <c r="E694" i="36"/>
  <c r="D694" i="36"/>
  <c r="C694" i="36"/>
  <c r="L693" i="36"/>
  <c r="K693" i="36"/>
  <c r="J693" i="36"/>
  <c r="I693" i="36"/>
  <c r="H693" i="36"/>
  <c r="G693" i="36"/>
  <c r="F693" i="36"/>
  <c r="E693" i="36"/>
  <c r="D693" i="36"/>
  <c r="C693" i="36"/>
  <c r="L692" i="36"/>
  <c r="K692" i="36"/>
  <c r="J692" i="36"/>
  <c r="I692" i="36"/>
  <c r="H692" i="36"/>
  <c r="G692" i="36"/>
  <c r="F692" i="36"/>
  <c r="E692" i="36"/>
  <c r="D692" i="36"/>
  <c r="C692" i="36"/>
  <c r="L691" i="36"/>
  <c r="K691" i="36"/>
  <c r="J691" i="36"/>
  <c r="I691" i="36"/>
  <c r="H691" i="36"/>
  <c r="G691" i="36"/>
  <c r="F691" i="36"/>
  <c r="E691" i="36"/>
  <c r="D691" i="36"/>
  <c r="C691" i="36"/>
  <c r="L690" i="36"/>
  <c r="K690" i="36"/>
  <c r="J690" i="36"/>
  <c r="I690" i="36"/>
  <c r="H690" i="36"/>
  <c r="G690" i="36"/>
  <c r="F690" i="36"/>
  <c r="E690" i="36"/>
  <c r="D690" i="36"/>
  <c r="C690" i="36"/>
  <c r="L689" i="36"/>
  <c r="K689" i="36"/>
  <c r="J689" i="36"/>
  <c r="I689" i="36"/>
  <c r="H689" i="36"/>
  <c r="G689" i="36"/>
  <c r="F689" i="36"/>
  <c r="E689" i="36"/>
  <c r="D689" i="36"/>
  <c r="C689" i="36"/>
  <c r="L688" i="36"/>
  <c r="K688" i="36"/>
  <c r="J688" i="36"/>
  <c r="I688" i="36"/>
  <c r="H688" i="36"/>
  <c r="G688" i="36"/>
  <c r="F688" i="36"/>
  <c r="E688" i="36"/>
  <c r="D688" i="36"/>
  <c r="C688" i="36"/>
  <c r="L687" i="36"/>
  <c r="K687" i="36"/>
  <c r="J687" i="36"/>
  <c r="I687" i="36"/>
  <c r="H687" i="36"/>
  <c r="G687" i="36"/>
  <c r="F687" i="36"/>
  <c r="E687" i="36"/>
  <c r="D687" i="36"/>
  <c r="C687" i="36"/>
  <c r="L686" i="36"/>
  <c r="K686" i="36"/>
  <c r="J686" i="36"/>
  <c r="I686" i="36"/>
  <c r="H686" i="36"/>
  <c r="G686" i="36"/>
  <c r="F686" i="36"/>
  <c r="E686" i="36"/>
  <c r="D686" i="36"/>
  <c r="C686" i="36"/>
  <c r="L685" i="36"/>
  <c r="K685" i="36"/>
  <c r="J685" i="36"/>
  <c r="I685" i="36"/>
  <c r="H685" i="36"/>
  <c r="G685" i="36"/>
  <c r="F685" i="36"/>
  <c r="E685" i="36"/>
  <c r="D685" i="36"/>
  <c r="C685" i="36"/>
  <c r="L684" i="36"/>
  <c r="K684" i="36"/>
  <c r="J684" i="36"/>
  <c r="I684" i="36"/>
  <c r="H684" i="36"/>
  <c r="G684" i="36"/>
  <c r="F684" i="36"/>
  <c r="E684" i="36"/>
  <c r="D684" i="36"/>
  <c r="C684" i="36"/>
  <c r="L683" i="36"/>
  <c r="K683" i="36"/>
  <c r="J683" i="36"/>
  <c r="I683" i="36"/>
  <c r="H683" i="36"/>
  <c r="G683" i="36"/>
  <c r="F683" i="36"/>
  <c r="E683" i="36"/>
  <c r="D683" i="36"/>
  <c r="C683" i="36"/>
  <c r="L682" i="36"/>
  <c r="K682" i="36"/>
  <c r="J682" i="36"/>
  <c r="I682" i="36"/>
  <c r="H682" i="36"/>
  <c r="G682" i="36"/>
  <c r="F682" i="36"/>
  <c r="E682" i="36"/>
  <c r="D682" i="36"/>
  <c r="C682" i="36"/>
  <c r="L681" i="36"/>
  <c r="K681" i="36"/>
  <c r="J681" i="36"/>
  <c r="I681" i="36"/>
  <c r="H681" i="36"/>
  <c r="G681" i="36"/>
  <c r="F681" i="36"/>
  <c r="E681" i="36"/>
  <c r="D681" i="36"/>
  <c r="C681" i="36"/>
  <c r="L680" i="36"/>
  <c r="K680" i="36"/>
  <c r="J680" i="36"/>
  <c r="I680" i="36"/>
  <c r="H680" i="36"/>
  <c r="G680" i="36"/>
  <c r="F680" i="36"/>
  <c r="E680" i="36"/>
  <c r="D680" i="36"/>
  <c r="C680" i="36"/>
  <c r="L679" i="36"/>
  <c r="K679" i="36"/>
  <c r="J679" i="36"/>
  <c r="I679" i="36"/>
  <c r="H679" i="36"/>
  <c r="G679" i="36"/>
  <c r="F679" i="36"/>
  <c r="E679" i="36"/>
  <c r="D679" i="36"/>
  <c r="C679" i="36"/>
  <c r="L678" i="36"/>
  <c r="K678" i="36"/>
  <c r="J678" i="36"/>
  <c r="I678" i="36"/>
  <c r="H678" i="36"/>
  <c r="G678" i="36"/>
  <c r="F678" i="36"/>
  <c r="E678" i="36"/>
  <c r="D678" i="36"/>
  <c r="C678" i="36"/>
  <c r="L677" i="36"/>
  <c r="K677" i="36"/>
  <c r="J677" i="36"/>
  <c r="I677" i="36"/>
  <c r="H677" i="36"/>
  <c r="G677" i="36"/>
  <c r="F677" i="36"/>
  <c r="E677" i="36"/>
  <c r="D677" i="36"/>
  <c r="C677" i="36"/>
  <c r="L676" i="36"/>
  <c r="K676" i="36"/>
  <c r="J676" i="36"/>
  <c r="I676" i="36"/>
  <c r="H676" i="36"/>
  <c r="G676" i="36"/>
  <c r="F676" i="36"/>
  <c r="E676" i="36"/>
  <c r="D676" i="36"/>
  <c r="C676" i="36"/>
  <c r="L675" i="36"/>
  <c r="K675" i="36"/>
  <c r="J675" i="36"/>
  <c r="I675" i="36"/>
  <c r="H675" i="36"/>
  <c r="G675" i="36"/>
  <c r="F675" i="36"/>
  <c r="E675" i="36"/>
  <c r="D675" i="36"/>
  <c r="C675" i="36"/>
  <c r="L674" i="36"/>
  <c r="K674" i="36"/>
  <c r="J674" i="36"/>
  <c r="I674" i="36"/>
  <c r="H674" i="36"/>
  <c r="G674" i="36"/>
  <c r="F674" i="36"/>
  <c r="E674" i="36"/>
  <c r="D674" i="36"/>
  <c r="C674" i="36"/>
  <c r="L673" i="36"/>
  <c r="K673" i="36"/>
  <c r="J673" i="36"/>
  <c r="I673" i="36"/>
  <c r="H673" i="36"/>
  <c r="G673" i="36"/>
  <c r="F673" i="36"/>
  <c r="E673" i="36"/>
  <c r="D673" i="36"/>
  <c r="C673" i="36"/>
  <c r="L672" i="36"/>
  <c r="K672" i="36"/>
  <c r="J672" i="36"/>
  <c r="I672" i="36"/>
  <c r="H672" i="36"/>
  <c r="G672" i="36"/>
  <c r="F672" i="36"/>
  <c r="E672" i="36"/>
  <c r="D672" i="36"/>
  <c r="C672" i="36"/>
  <c r="L671" i="36"/>
  <c r="K671" i="36"/>
  <c r="J671" i="36"/>
  <c r="I671" i="36"/>
  <c r="H671" i="36"/>
  <c r="G671" i="36"/>
  <c r="F671" i="36"/>
  <c r="E671" i="36"/>
  <c r="D671" i="36"/>
  <c r="C671" i="36"/>
  <c r="L670" i="36"/>
  <c r="K670" i="36"/>
  <c r="J670" i="36"/>
  <c r="I670" i="36"/>
  <c r="H670" i="36"/>
  <c r="G670" i="36"/>
  <c r="F670" i="36"/>
  <c r="E670" i="36"/>
  <c r="D670" i="36"/>
  <c r="C670" i="36"/>
  <c r="L669" i="36"/>
  <c r="K669" i="36"/>
  <c r="J669" i="36"/>
  <c r="I669" i="36"/>
  <c r="H669" i="36"/>
  <c r="G669" i="36"/>
  <c r="F669" i="36"/>
  <c r="E669" i="36"/>
  <c r="D669" i="36"/>
  <c r="C669" i="36"/>
  <c r="L668" i="36"/>
  <c r="K668" i="36"/>
  <c r="J668" i="36"/>
  <c r="I668" i="36"/>
  <c r="H668" i="36"/>
  <c r="G668" i="36"/>
  <c r="F668" i="36"/>
  <c r="E668" i="36"/>
  <c r="D668" i="36"/>
  <c r="C668" i="36"/>
  <c r="L667" i="36"/>
  <c r="K667" i="36"/>
  <c r="J667" i="36"/>
  <c r="I667" i="36"/>
  <c r="H667" i="36"/>
  <c r="G667" i="36"/>
  <c r="F667" i="36"/>
  <c r="E667" i="36"/>
  <c r="D667" i="36"/>
  <c r="C667" i="36"/>
  <c r="L666" i="36"/>
  <c r="K666" i="36"/>
  <c r="J666" i="36"/>
  <c r="I666" i="36"/>
  <c r="H666" i="36"/>
  <c r="G666" i="36"/>
  <c r="F666" i="36"/>
  <c r="E666" i="36"/>
  <c r="D666" i="36"/>
  <c r="C666" i="36"/>
  <c r="L665" i="36"/>
  <c r="K665" i="36"/>
  <c r="J665" i="36"/>
  <c r="I665" i="36"/>
  <c r="H665" i="36"/>
  <c r="G665" i="36"/>
  <c r="F665" i="36"/>
  <c r="E665" i="36"/>
  <c r="D665" i="36"/>
  <c r="C665" i="36"/>
  <c r="L664" i="36"/>
  <c r="K664" i="36"/>
  <c r="J664" i="36"/>
  <c r="I664" i="36"/>
  <c r="H664" i="36"/>
  <c r="G664" i="36"/>
  <c r="F664" i="36"/>
  <c r="E664" i="36"/>
  <c r="D664" i="36"/>
  <c r="C664" i="36"/>
  <c r="L663" i="36"/>
  <c r="K663" i="36"/>
  <c r="J663" i="36"/>
  <c r="I663" i="36"/>
  <c r="H663" i="36"/>
  <c r="G663" i="36"/>
  <c r="F663" i="36"/>
  <c r="E663" i="36"/>
  <c r="D663" i="36"/>
  <c r="C663" i="36"/>
  <c r="L662" i="36"/>
  <c r="K662" i="36"/>
  <c r="J662" i="36"/>
  <c r="I662" i="36"/>
  <c r="H662" i="36"/>
  <c r="G662" i="36"/>
  <c r="F662" i="36"/>
  <c r="E662" i="36"/>
  <c r="D662" i="36"/>
  <c r="C662" i="36"/>
  <c r="L661" i="36"/>
  <c r="K661" i="36"/>
  <c r="J661" i="36"/>
  <c r="I661" i="36"/>
  <c r="H661" i="36"/>
  <c r="G661" i="36"/>
  <c r="F661" i="36"/>
  <c r="E661" i="36"/>
  <c r="D661" i="36"/>
  <c r="C661" i="36"/>
  <c r="L542" i="36"/>
  <c r="K542" i="36"/>
  <c r="J542" i="36"/>
  <c r="I542" i="36"/>
  <c r="H542" i="36"/>
  <c r="G542" i="36"/>
  <c r="F542" i="36"/>
  <c r="E542" i="36"/>
  <c r="D542" i="36"/>
  <c r="C542" i="36"/>
  <c r="L541" i="36"/>
  <c r="K541" i="36"/>
  <c r="J541" i="36"/>
  <c r="I541" i="36"/>
  <c r="H541" i="36"/>
  <c r="G541" i="36"/>
  <c r="F541" i="36"/>
  <c r="E541" i="36"/>
  <c r="D541" i="36"/>
  <c r="C541" i="36"/>
  <c r="L540" i="36"/>
  <c r="K540" i="36"/>
  <c r="J540" i="36"/>
  <c r="I540" i="36"/>
  <c r="H540" i="36"/>
  <c r="G540" i="36"/>
  <c r="F540" i="36"/>
  <c r="E540" i="36"/>
  <c r="D540" i="36"/>
  <c r="C540" i="36"/>
  <c r="L539" i="36"/>
  <c r="K539" i="36"/>
  <c r="J539" i="36"/>
  <c r="I539" i="36"/>
  <c r="H539" i="36"/>
  <c r="G539" i="36"/>
  <c r="F539" i="36"/>
  <c r="E539" i="36"/>
  <c r="D539" i="36"/>
  <c r="C539" i="36"/>
  <c r="L538" i="36"/>
  <c r="K538" i="36"/>
  <c r="J538" i="36"/>
  <c r="I538" i="36"/>
  <c r="H538" i="36"/>
  <c r="G538" i="36"/>
  <c r="F538" i="36"/>
  <c r="E538" i="36"/>
  <c r="D538" i="36"/>
  <c r="C538" i="36"/>
  <c r="L537" i="36"/>
  <c r="K537" i="36"/>
  <c r="J537" i="36"/>
  <c r="I537" i="36"/>
  <c r="H537" i="36"/>
  <c r="G537" i="36"/>
  <c r="F537" i="36"/>
  <c r="E537" i="36"/>
  <c r="D537" i="36"/>
  <c r="C537" i="36"/>
  <c r="L536" i="36"/>
  <c r="K536" i="36"/>
  <c r="J536" i="36"/>
  <c r="I536" i="36"/>
  <c r="H536" i="36"/>
  <c r="G536" i="36"/>
  <c r="F536" i="36"/>
  <c r="E536" i="36"/>
  <c r="D536" i="36"/>
  <c r="C536" i="36"/>
  <c r="L535" i="36"/>
  <c r="K535" i="36"/>
  <c r="J535" i="36"/>
  <c r="I535" i="36"/>
  <c r="H535" i="36"/>
  <c r="G535" i="36"/>
  <c r="F535" i="36"/>
  <c r="E535" i="36"/>
  <c r="D535" i="36"/>
  <c r="C535" i="36"/>
  <c r="L534" i="36"/>
  <c r="K534" i="36"/>
  <c r="J534" i="36"/>
  <c r="I534" i="36"/>
  <c r="H534" i="36"/>
  <c r="G534" i="36"/>
  <c r="F534" i="36"/>
  <c r="E534" i="36"/>
  <c r="D534" i="36"/>
  <c r="C534" i="36"/>
  <c r="L533" i="36"/>
  <c r="K533" i="36"/>
  <c r="J533" i="36"/>
  <c r="I533" i="36"/>
  <c r="H533" i="36"/>
  <c r="G533" i="36"/>
  <c r="F533" i="36"/>
  <c r="E533" i="36"/>
  <c r="D533" i="36"/>
  <c r="C533" i="36"/>
  <c r="L532" i="36"/>
  <c r="K532" i="36"/>
  <c r="J532" i="36"/>
  <c r="I532" i="36"/>
  <c r="H532" i="36"/>
  <c r="G532" i="36"/>
  <c r="F532" i="36"/>
  <c r="E532" i="36"/>
  <c r="D532" i="36"/>
  <c r="C532" i="36"/>
  <c r="L531" i="36"/>
  <c r="K531" i="36"/>
  <c r="J531" i="36"/>
  <c r="I531" i="36"/>
  <c r="H531" i="36"/>
  <c r="G531" i="36"/>
  <c r="F531" i="36"/>
  <c r="E531" i="36"/>
  <c r="D531" i="36"/>
  <c r="C531" i="36"/>
  <c r="L530" i="36"/>
  <c r="K530" i="36"/>
  <c r="J530" i="36"/>
  <c r="I530" i="36"/>
  <c r="H530" i="36"/>
  <c r="G530" i="36"/>
  <c r="F530" i="36"/>
  <c r="E530" i="36"/>
  <c r="D530" i="36"/>
  <c r="C530" i="36"/>
  <c r="L529" i="36"/>
  <c r="K529" i="36"/>
  <c r="J529" i="36"/>
  <c r="I529" i="36"/>
  <c r="H529" i="36"/>
  <c r="G529" i="36"/>
  <c r="F529" i="36"/>
  <c r="E529" i="36"/>
  <c r="D529" i="36"/>
  <c r="C529" i="36"/>
  <c r="L528" i="36"/>
  <c r="K528" i="36"/>
  <c r="J528" i="36"/>
  <c r="I528" i="36"/>
  <c r="H528" i="36"/>
  <c r="G528" i="36"/>
  <c r="F528" i="36"/>
  <c r="E528" i="36"/>
  <c r="D528" i="36"/>
  <c r="C528" i="36"/>
  <c r="L527" i="36"/>
  <c r="K527" i="36"/>
  <c r="J527" i="36"/>
  <c r="I527" i="36"/>
  <c r="H527" i="36"/>
  <c r="G527" i="36"/>
  <c r="F527" i="36"/>
  <c r="E527" i="36"/>
  <c r="D527" i="36"/>
  <c r="C527" i="36"/>
  <c r="L526" i="36"/>
  <c r="K526" i="36"/>
  <c r="J526" i="36"/>
  <c r="I526" i="36"/>
  <c r="H526" i="36"/>
  <c r="G526" i="36"/>
  <c r="F526" i="36"/>
  <c r="E526" i="36"/>
  <c r="D526" i="36"/>
  <c r="C526" i="36"/>
  <c r="L525" i="36"/>
  <c r="K525" i="36"/>
  <c r="J525" i="36"/>
  <c r="I525" i="36"/>
  <c r="H525" i="36"/>
  <c r="G525" i="36"/>
  <c r="F525" i="36"/>
  <c r="E525" i="36"/>
  <c r="D525" i="36"/>
  <c r="C525" i="36"/>
  <c r="L524" i="36"/>
  <c r="K524" i="36"/>
  <c r="J524" i="36"/>
  <c r="I524" i="36"/>
  <c r="H524" i="36"/>
  <c r="G524" i="36"/>
  <c r="F524" i="36"/>
  <c r="E524" i="36"/>
  <c r="D524" i="36"/>
  <c r="C524" i="36"/>
  <c r="L523" i="36"/>
  <c r="K523" i="36"/>
  <c r="J523" i="36"/>
  <c r="I523" i="36"/>
  <c r="H523" i="36"/>
  <c r="G523" i="36"/>
  <c r="F523" i="36"/>
  <c r="E523" i="36"/>
  <c r="D523" i="36"/>
  <c r="C523" i="36"/>
  <c r="L522" i="36"/>
  <c r="K522" i="36"/>
  <c r="J522" i="36"/>
  <c r="I522" i="36"/>
  <c r="H522" i="36"/>
  <c r="G522" i="36"/>
  <c r="F522" i="36"/>
  <c r="E522" i="36"/>
  <c r="D522" i="36"/>
  <c r="C522" i="36"/>
  <c r="L521" i="36"/>
  <c r="K521" i="36"/>
  <c r="J521" i="36"/>
  <c r="I521" i="36"/>
  <c r="H521" i="36"/>
  <c r="G521" i="36"/>
  <c r="F521" i="36"/>
  <c r="E521" i="36"/>
  <c r="D521" i="36"/>
  <c r="C521" i="36"/>
  <c r="L520" i="36"/>
  <c r="K520" i="36"/>
  <c r="J520" i="36"/>
  <c r="I520" i="36"/>
  <c r="H520" i="36"/>
  <c r="G520" i="36"/>
  <c r="F520" i="36"/>
  <c r="E520" i="36"/>
  <c r="D520" i="36"/>
  <c r="C520" i="36"/>
  <c r="L519" i="36"/>
  <c r="K519" i="36"/>
  <c r="J519" i="36"/>
  <c r="I519" i="36"/>
  <c r="H519" i="36"/>
  <c r="G519" i="36"/>
  <c r="F519" i="36"/>
  <c r="E519" i="36"/>
  <c r="D519" i="36"/>
  <c r="C519" i="36"/>
  <c r="L518" i="36"/>
  <c r="K518" i="36"/>
  <c r="J518" i="36"/>
  <c r="I518" i="36"/>
  <c r="H518" i="36"/>
  <c r="G518" i="36"/>
  <c r="F518" i="36"/>
  <c r="E518" i="36"/>
  <c r="D518" i="36"/>
  <c r="C518" i="36"/>
  <c r="L517" i="36"/>
  <c r="K517" i="36"/>
  <c r="J517" i="36"/>
  <c r="I517" i="36"/>
  <c r="H517" i="36"/>
  <c r="G517" i="36"/>
  <c r="F517" i="36"/>
  <c r="E517" i="36"/>
  <c r="D517" i="36"/>
  <c r="C517" i="36"/>
  <c r="L516" i="36"/>
  <c r="K516" i="36"/>
  <c r="J516" i="36"/>
  <c r="I516" i="36"/>
  <c r="H516" i="36"/>
  <c r="G516" i="36"/>
  <c r="F516" i="36"/>
  <c r="E516" i="36"/>
  <c r="D516" i="36"/>
  <c r="C516" i="36"/>
  <c r="L515" i="36"/>
  <c r="K515" i="36"/>
  <c r="J515" i="36"/>
  <c r="I515" i="36"/>
  <c r="H515" i="36"/>
  <c r="G515" i="36"/>
  <c r="F515" i="36"/>
  <c r="E515" i="36"/>
  <c r="D515" i="36"/>
  <c r="C515" i="36"/>
  <c r="L514" i="36"/>
  <c r="K514" i="36"/>
  <c r="J514" i="36"/>
  <c r="I514" i="36"/>
  <c r="H514" i="36"/>
  <c r="G514" i="36"/>
  <c r="F514" i="36"/>
  <c r="E514" i="36"/>
  <c r="D514" i="36"/>
  <c r="C514" i="36"/>
  <c r="L513" i="36"/>
  <c r="K513" i="36"/>
  <c r="J513" i="36"/>
  <c r="I513" i="36"/>
  <c r="H513" i="36"/>
  <c r="G513" i="36"/>
  <c r="F513" i="36"/>
  <c r="E513" i="36"/>
  <c r="D513" i="36"/>
  <c r="C513" i="36"/>
  <c r="L512" i="36"/>
  <c r="K512" i="36"/>
  <c r="J512" i="36"/>
  <c r="I512" i="36"/>
  <c r="H512" i="36"/>
  <c r="G512" i="36"/>
  <c r="F512" i="36"/>
  <c r="E512" i="36"/>
  <c r="D512" i="36"/>
  <c r="C512" i="36"/>
  <c r="L511" i="36"/>
  <c r="K511" i="36"/>
  <c r="J511" i="36"/>
  <c r="I511" i="36"/>
  <c r="H511" i="36"/>
  <c r="G511" i="36"/>
  <c r="F511" i="36"/>
  <c r="E511" i="36"/>
  <c r="D511" i="36"/>
  <c r="C511" i="36"/>
  <c r="L510" i="36"/>
  <c r="K510" i="36"/>
  <c r="J510" i="36"/>
  <c r="I510" i="36"/>
  <c r="H510" i="36"/>
  <c r="G510" i="36"/>
  <c r="F510" i="36"/>
  <c r="E510" i="36"/>
  <c r="D510" i="36"/>
  <c r="C510" i="36"/>
  <c r="L509" i="36"/>
  <c r="K509" i="36"/>
  <c r="J509" i="36"/>
  <c r="I509" i="36"/>
  <c r="H509" i="36"/>
  <c r="G509" i="36"/>
  <c r="F509" i="36"/>
  <c r="E509" i="36"/>
  <c r="D509" i="36"/>
  <c r="C509" i="36"/>
  <c r="L508" i="36"/>
  <c r="K508" i="36"/>
  <c r="J508" i="36"/>
  <c r="I508" i="36"/>
  <c r="H508" i="36"/>
  <c r="G508" i="36"/>
  <c r="F508" i="36"/>
  <c r="E508" i="36"/>
  <c r="D508" i="36"/>
  <c r="C508" i="36"/>
  <c r="L389" i="36"/>
  <c r="K389" i="36"/>
  <c r="J389" i="36"/>
  <c r="I389" i="36"/>
  <c r="H389" i="36"/>
  <c r="G389" i="36"/>
  <c r="F389" i="36"/>
  <c r="E389" i="36"/>
  <c r="D389" i="36"/>
  <c r="C389" i="36"/>
  <c r="L388" i="36"/>
  <c r="K388" i="36"/>
  <c r="J388" i="36"/>
  <c r="I388" i="36"/>
  <c r="H388" i="36"/>
  <c r="G388" i="36"/>
  <c r="F388" i="36"/>
  <c r="E388" i="36"/>
  <c r="D388" i="36"/>
  <c r="C388" i="36"/>
  <c r="L387" i="36"/>
  <c r="K387" i="36"/>
  <c r="J387" i="36"/>
  <c r="I387" i="36"/>
  <c r="H387" i="36"/>
  <c r="G387" i="36"/>
  <c r="F387" i="36"/>
  <c r="E387" i="36"/>
  <c r="D387" i="36"/>
  <c r="C387" i="36"/>
  <c r="L386" i="36"/>
  <c r="K386" i="36"/>
  <c r="J386" i="36"/>
  <c r="I386" i="36"/>
  <c r="H386" i="36"/>
  <c r="G386" i="36"/>
  <c r="F386" i="36"/>
  <c r="E386" i="36"/>
  <c r="D386" i="36"/>
  <c r="C386" i="36"/>
  <c r="L385" i="36"/>
  <c r="K385" i="36"/>
  <c r="J385" i="36"/>
  <c r="I385" i="36"/>
  <c r="H385" i="36"/>
  <c r="G385" i="36"/>
  <c r="F385" i="36"/>
  <c r="E385" i="36"/>
  <c r="D385" i="36"/>
  <c r="C385" i="36"/>
  <c r="L384" i="36"/>
  <c r="K384" i="36"/>
  <c r="J384" i="36"/>
  <c r="I384" i="36"/>
  <c r="H384" i="36"/>
  <c r="G384" i="36"/>
  <c r="F384" i="36"/>
  <c r="E384" i="36"/>
  <c r="D384" i="36"/>
  <c r="C384" i="36"/>
  <c r="L383" i="36"/>
  <c r="K383" i="36"/>
  <c r="J383" i="36"/>
  <c r="I383" i="36"/>
  <c r="H383" i="36"/>
  <c r="G383" i="36"/>
  <c r="F383" i="36"/>
  <c r="E383" i="36"/>
  <c r="D383" i="36"/>
  <c r="C383" i="36"/>
  <c r="L382" i="36"/>
  <c r="K382" i="36"/>
  <c r="J382" i="36"/>
  <c r="I382" i="36"/>
  <c r="H382" i="36"/>
  <c r="G382" i="36"/>
  <c r="F382" i="36"/>
  <c r="E382" i="36"/>
  <c r="D382" i="36"/>
  <c r="C382" i="36"/>
  <c r="L381" i="36"/>
  <c r="K381" i="36"/>
  <c r="J381" i="36"/>
  <c r="I381" i="36"/>
  <c r="H381" i="36"/>
  <c r="G381" i="36"/>
  <c r="F381" i="36"/>
  <c r="E381" i="36"/>
  <c r="D381" i="36"/>
  <c r="C381" i="36"/>
  <c r="L380" i="36"/>
  <c r="K380" i="36"/>
  <c r="J380" i="36"/>
  <c r="I380" i="36"/>
  <c r="H380" i="36"/>
  <c r="G380" i="36"/>
  <c r="F380" i="36"/>
  <c r="E380" i="36"/>
  <c r="D380" i="36"/>
  <c r="C380" i="36"/>
  <c r="L379" i="36"/>
  <c r="K379" i="36"/>
  <c r="J379" i="36"/>
  <c r="I379" i="36"/>
  <c r="H379" i="36"/>
  <c r="G379" i="36"/>
  <c r="F379" i="36"/>
  <c r="E379" i="36"/>
  <c r="D379" i="36"/>
  <c r="C379" i="36"/>
  <c r="L378" i="36"/>
  <c r="K378" i="36"/>
  <c r="J378" i="36"/>
  <c r="I378" i="36"/>
  <c r="H378" i="36"/>
  <c r="G378" i="36"/>
  <c r="F378" i="36"/>
  <c r="E378" i="36"/>
  <c r="D378" i="36"/>
  <c r="C378" i="36"/>
  <c r="L377" i="36"/>
  <c r="K377" i="36"/>
  <c r="J377" i="36"/>
  <c r="I377" i="36"/>
  <c r="H377" i="36"/>
  <c r="G377" i="36"/>
  <c r="F377" i="36"/>
  <c r="E377" i="36"/>
  <c r="D377" i="36"/>
  <c r="C377" i="36"/>
  <c r="L376" i="36"/>
  <c r="K376" i="36"/>
  <c r="J376" i="36"/>
  <c r="I376" i="36"/>
  <c r="H376" i="36"/>
  <c r="G376" i="36"/>
  <c r="F376" i="36"/>
  <c r="E376" i="36"/>
  <c r="D376" i="36"/>
  <c r="C376" i="36"/>
  <c r="L375" i="36"/>
  <c r="K375" i="36"/>
  <c r="J375" i="36"/>
  <c r="I375" i="36"/>
  <c r="H375" i="36"/>
  <c r="G375" i="36"/>
  <c r="F375" i="36"/>
  <c r="E375" i="36"/>
  <c r="D375" i="36"/>
  <c r="C375" i="36"/>
  <c r="L374" i="36"/>
  <c r="K374" i="36"/>
  <c r="J374" i="36"/>
  <c r="I374" i="36"/>
  <c r="H374" i="36"/>
  <c r="G374" i="36"/>
  <c r="F374" i="36"/>
  <c r="E374" i="36"/>
  <c r="D374" i="36"/>
  <c r="C374" i="36"/>
  <c r="L373" i="36"/>
  <c r="K373" i="36"/>
  <c r="J373" i="36"/>
  <c r="I373" i="36"/>
  <c r="H373" i="36"/>
  <c r="G373" i="36"/>
  <c r="F373" i="36"/>
  <c r="E373" i="36"/>
  <c r="D373" i="36"/>
  <c r="C373" i="36"/>
  <c r="L372" i="36"/>
  <c r="K372" i="36"/>
  <c r="J372" i="36"/>
  <c r="I372" i="36"/>
  <c r="H372" i="36"/>
  <c r="G372" i="36"/>
  <c r="F372" i="36"/>
  <c r="E372" i="36"/>
  <c r="D372" i="36"/>
  <c r="C372" i="36"/>
  <c r="L371" i="36"/>
  <c r="K371" i="36"/>
  <c r="J371" i="36"/>
  <c r="I371" i="36"/>
  <c r="H371" i="36"/>
  <c r="G371" i="36"/>
  <c r="F371" i="36"/>
  <c r="E371" i="36"/>
  <c r="D371" i="36"/>
  <c r="C371" i="36"/>
  <c r="L370" i="36"/>
  <c r="K370" i="36"/>
  <c r="J370" i="36"/>
  <c r="I370" i="36"/>
  <c r="H370" i="36"/>
  <c r="G370" i="36"/>
  <c r="F370" i="36"/>
  <c r="E370" i="36"/>
  <c r="D370" i="36"/>
  <c r="C370" i="36"/>
  <c r="L369" i="36"/>
  <c r="K369" i="36"/>
  <c r="J369" i="36"/>
  <c r="I369" i="36"/>
  <c r="H369" i="36"/>
  <c r="G369" i="36"/>
  <c r="F369" i="36"/>
  <c r="E369" i="36"/>
  <c r="D369" i="36"/>
  <c r="C369" i="36"/>
  <c r="L368" i="36"/>
  <c r="K368" i="36"/>
  <c r="J368" i="36"/>
  <c r="I368" i="36"/>
  <c r="H368" i="36"/>
  <c r="G368" i="36"/>
  <c r="F368" i="36"/>
  <c r="E368" i="36"/>
  <c r="D368" i="36"/>
  <c r="C368" i="36"/>
  <c r="L367" i="36"/>
  <c r="K367" i="36"/>
  <c r="J367" i="36"/>
  <c r="I367" i="36"/>
  <c r="H367" i="36"/>
  <c r="G367" i="36"/>
  <c r="F367" i="36"/>
  <c r="E367" i="36"/>
  <c r="D367" i="36"/>
  <c r="C367" i="36"/>
  <c r="L366" i="36"/>
  <c r="K366" i="36"/>
  <c r="J366" i="36"/>
  <c r="I366" i="36"/>
  <c r="H366" i="36"/>
  <c r="G366" i="36"/>
  <c r="F366" i="36"/>
  <c r="E366" i="36"/>
  <c r="D366" i="36"/>
  <c r="C366" i="36"/>
  <c r="L365" i="36"/>
  <c r="K365" i="36"/>
  <c r="J365" i="36"/>
  <c r="I365" i="36"/>
  <c r="H365" i="36"/>
  <c r="G365" i="36"/>
  <c r="F365" i="36"/>
  <c r="E365" i="36"/>
  <c r="D365" i="36"/>
  <c r="C365" i="36"/>
  <c r="L364" i="36"/>
  <c r="K364" i="36"/>
  <c r="J364" i="36"/>
  <c r="I364" i="36"/>
  <c r="H364" i="36"/>
  <c r="G364" i="36"/>
  <c r="F364" i="36"/>
  <c r="E364" i="36"/>
  <c r="D364" i="36"/>
  <c r="C364" i="36"/>
  <c r="L363" i="36"/>
  <c r="K363" i="36"/>
  <c r="J363" i="36"/>
  <c r="I363" i="36"/>
  <c r="H363" i="36"/>
  <c r="G363" i="36"/>
  <c r="F363" i="36"/>
  <c r="E363" i="36"/>
  <c r="D363" i="36"/>
  <c r="C363" i="36"/>
  <c r="L362" i="36"/>
  <c r="K362" i="36"/>
  <c r="J362" i="36"/>
  <c r="I362" i="36"/>
  <c r="H362" i="36"/>
  <c r="G362" i="36"/>
  <c r="F362" i="36"/>
  <c r="E362" i="36"/>
  <c r="D362" i="36"/>
  <c r="C362" i="36"/>
  <c r="L361" i="36"/>
  <c r="K361" i="36"/>
  <c r="J361" i="36"/>
  <c r="I361" i="36"/>
  <c r="H361" i="36"/>
  <c r="G361" i="36"/>
  <c r="F361" i="36"/>
  <c r="E361" i="36"/>
  <c r="D361" i="36"/>
  <c r="C361" i="36"/>
  <c r="L360" i="36"/>
  <c r="K360" i="36"/>
  <c r="J360" i="36"/>
  <c r="I360" i="36"/>
  <c r="H360" i="36"/>
  <c r="G360" i="36"/>
  <c r="F360" i="36"/>
  <c r="E360" i="36"/>
  <c r="D360" i="36"/>
  <c r="C360" i="36"/>
  <c r="L359" i="36"/>
  <c r="K359" i="36"/>
  <c r="J359" i="36"/>
  <c r="I359" i="36"/>
  <c r="H359" i="36"/>
  <c r="G359" i="36"/>
  <c r="F359" i="36"/>
  <c r="E359" i="36"/>
  <c r="D359" i="36"/>
  <c r="C359" i="36"/>
  <c r="L358" i="36"/>
  <c r="K358" i="36"/>
  <c r="J358" i="36"/>
  <c r="I358" i="36"/>
  <c r="H358" i="36"/>
  <c r="G358" i="36"/>
  <c r="F358" i="36"/>
  <c r="E358" i="36"/>
  <c r="D358" i="36"/>
  <c r="C358" i="36"/>
  <c r="L357" i="36"/>
  <c r="K357" i="36"/>
  <c r="J357" i="36"/>
  <c r="I357" i="36"/>
  <c r="H357" i="36"/>
  <c r="G357" i="36"/>
  <c r="F357" i="36"/>
  <c r="E357" i="36"/>
  <c r="D357" i="36"/>
  <c r="C357" i="36"/>
  <c r="L356" i="36"/>
  <c r="K356" i="36"/>
  <c r="J356" i="36"/>
  <c r="I356" i="36"/>
  <c r="H356" i="36"/>
  <c r="G356" i="36"/>
  <c r="F356" i="36"/>
  <c r="E356" i="36"/>
  <c r="D356" i="36"/>
  <c r="C356" i="36"/>
  <c r="L355" i="36"/>
  <c r="K355" i="36"/>
  <c r="J355" i="36"/>
  <c r="I355" i="36"/>
  <c r="H355" i="36"/>
  <c r="G355" i="36"/>
  <c r="F355" i="36"/>
  <c r="E355" i="36"/>
  <c r="D355" i="36"/>
  <c r="C355" i="36"/>
  <c r="L236" i="36"/>
  <c r="K236" i="36"/>
  <c r="J236" i="36"/>
  <c r="I236" i="36"/>
  <c r="H236" i="36"/>
  <c r="G236" i="36"/>
  <c r="F236" i="36"/>
  <c r="E236" i="36"/>
  <c r="D236" i="36"/>
  <c r="C236" i="36"/>
  <c r="L235" i="36"/>
  <c r="K235" i="36"/>
  <c r="J235" i="36"/>
  <c r="I235" i="36"/>
  <c r="H235" i="36"/>
  <c r="G235" i="36"/>
  <c r="F235" i="36"/>
  <c r="E235" i="36"/>
  <c r="D235" i="36"/>
  <c r="C235" i="36"/>
  <c r="L234" i="36"/>
  <c r="K234" i="36"/>
  <c r="J234" i="36"/>
  <c r="I234" i="36"/>
  <c r="H234" i="36"/>
  <c r="G234" i="36"/>
  <c r="F234" i="36"/>
  <c r="E234" i="36"/>
  <c r="D234" i="36"/>
  <c r="C234" i="36"/>
  <c r="L233" i="36"/>
  <c r="K233" i="36"/>
  <c r="J233" i="36"/>
  <c r="I233" i="36"/>
  <c r="H233" i="36"/>
  <c r="G233" i="36"/>
  <c r="F233" i="36"/>
  <c r="E233" i="36"/>
  <c r="D233" i="36"/>
  <c r="C233" i="36"/>
  <c r="L232" i="36"/>
  <c r="K232" i="36"/>
  <c r="J232" i="36"/>
  <c r="I232" i="36"/>
  <c r="H232" i="36"/>
  <c r="G232" i="36"/>
  <c r="F232" i="36"/>
  <c r="E232" i="36"/>
  <c r="D232" i="36"/>
  <c r="C232" i="36"/>
  <c r="L231" i="36"/>
  <c r="K231" i="36"/>
  <c r="J231" i="36"/>
  <c r="I231" i="36"/>
  <c r="H231" i="36"/>
  <c r="G231" i="36"/>
  <c r="F231" i="36"/>
  <c r="E231" i="36"/>
  <c r="D231" i="36"/>
  <c r="C231" i="36"/>
  <c r="L230" i="36"/>
  <c r="K230" i="36"/>
  <c r="J230" i="36"/>
  <c r="I230" i="36"/>
  <c r="H230" i="36"/>
  <c r="G230" i="36"/>
  <c r="F230" i="36"/>
  <c r="E230" i="36"/>
  <c r="D230" i="36"/>
  <c r="C230" i="36"/>
  <c r="L229" i="36"/>
  <c r="K229" i="36"/>
  <c r="J229" i="36"/>
  <c r="I229" i="36"/>
  <c r="H229" i="36"/>
  <c r="G229" i="36"/>
  <c r="F229" i="36"/>
  <c r="E229" i="36"/>
  <c r="D229" i="36"/>
  <c r="C229" i="36"/>
  <c r="L228" i="36"/>
  <c r="K228" i="36"/>
  <c r="J228" i="36"/>
  <c r="I228" i="36"/>
  <c r="H228" i="36"/>
  <c r="G228" i="36"/>
  <c r="F228" i="36"/>
  <c r="E228" i="36"/>
  <c r="D228" i="36"/>
  <c r="C228" i="36"/>
  <c r="L227" i="36"/>
  <c r="K227" i="36"/>
  <c r="J227" i="36"/>
  <c r="I227" i="36"/>
  <c r="H227" i="36"/>
  <c r="G227" i="36"/>
  <c r="F227" i="36"/>
  <c r="E227" i="36"/>
  <c r="D227" i="36"/>
  <c r="C227" i="36"/>
  <c r="L226" i="36"/>
  <c r="K226" i="36"/>
  <c r="J226" i="36"/>
  <c r="I226" i="36"/>
  <c r="H226" i="36"/>
  <c r="G226" i="36"/>
  <c r="F226" i="36"/>
  <c r="E226" i="36"/>
  <c r="D226" i="36"/>
  <c r="C226" i="36"/>
  <c r="L225" i="36"/>
  <c r="K225" i="36"/>
  <c r="J225" i="36"/>
  <c r="I225" i="36"/>
  <c r="H225" i="36"/>
  <c r="G225" i="36"/>
  <c r="F225" i="36"/>
  <c r="E225" i="36"/>
  <c r="D225" i="36"/>
  <c r="C225" i="36"/>
  <c r="L224" i="36"/>
  <c r="K224" i="36"/>
  <c r="J224" i="36"/>
  <c r="I224" i="36"/>
  <c r="H224" i="36"/>
  <c r="G224" i="36"/>
  <c r="F224" i="36"/>
  <c r="E224" i="36"/>
  <c r="D224" i="36"/>
  <c r="C224" i="36"/>
  <c r="L223" i="36"/>
  <c r="K223" i="36"/>
  <c r="J223" i="36"/>
  <c r="I223" i="36"/>
  <c r="H223" i="36"/>
  <c r="G223" i="36"/>
  <c r="F223" i="36"/>
  <c r="E223" i="36"/>
  <c r="D223" i="36"/>
  <c r="C223" i="36"/>
  <c r="L222" i="36"/>
  <c r="K222" i="36"/>
  <c r="J222" i="36"/>
  <c r="I222" i="36"/>
  <c r="H222" i="36"/>
  <c r="G222" i="36"/>
  <c r="F222" i="36"/>
  <c r="E222" i="36"/>
  <c r="D222" i="36"/>
  <c r="C222" i="36"/>
  <c r="L221" i="36"/>
  <c r="K221" i="36"/>
  <c r="J221" i="36"/>
  <c r="I221" i="36"/>
  <c r="H221" i="36"/>
  <c r="G221" i="36"/>
  <c r="F221" i="36"/>
  <c r="E221" i="36"/>
  <c r="D221" i="36"/>
  <c r="C221" i="36"/>
  <c r="L220" i="36"/>
  <c r="K220" i="36"/>
  <c r="J220" i="36"/>
  <c r="I220" i="36"/>
  <c r="H220" i="36"/>
  <c r="G220" i="36"/>
  <c r="F220" i="36"/>
  <c r="E220" i="36"/>
  <c r="D220" i="36"/>
  <c r="C220" i="36"/>
  <c r="L219" i="36"/>
  <c r="K219" i="36"/>
  <c r="J219" i="36"/>
  <c r="I219" i="36"/>
  <c r="H219" i="36"/>
  <c r="G219" i="36"/>
  <c r="F219" i="36"/>
  <c r="E219" i="36"/>
  <c r="D219" i="36"/>
  <c r="C219" i="36"/>
  <c r="L218" i="36"/>
  <c r="K218" i="36"/>
  <c r="J218" i="36"/>
  <c r="I218" i="36"/>
  <c r="H218" i="36"/>
  <c r="G218" i="36"/>
  <c r="F218" i="36"/>
  <c r="E218" i="36"/>
  <c r="D218" i="36"/>
  <c r="C218" i="36"/>
  <c r="L217" i="36"/>
  <c r="K217" i="36"/>
  <c r="J217" i="36"/>
  <c r="I217" i="36"/>
  <c r="H217" i="36"/>
  <c r="G217" i="36"/>
  <c r="F217" i="36"/>
  <c r="E217" i="36"/>
  <c r="D217" i="36"/>
  <c r="C217" i="36"/>
  <c r="L216" i="36"/>
  <c r="K216" i="36"/>
  <c r="J216" i="36"/>
  <c r="I216" i="36"/>
  <c r="H216" i="36"/>
  <c r="G216" i="36"/>
  <c r="F216" i="36"/>
  <c r="E216" i="36"/>
  <c r="D216" i="36"/>
  <c r="C216" i="36"/>
  <c r="L215" i="36"/>
  <c r="K215" i="36"/>
  <c r="J215" i="36"/>
  <c r="I215" i="36"/>
  <c r="H215" i="36"/>
  <c r="G215" i="36"/>
  <c r="F215" i="36"/>
  <c r="E215" i="36"/>
  <c r="D215" i="36"/>
  <c r="C215" i="36"/>
  <c r="L214" i="36"/>
  <c r="K214" i="36"/>
  <c r="J214" i="36"/>
  <c r="I214" i="36"/>
  <c r="H214" i="36"/>
  <c r="G214" i="36"/>
  <c r="F214" i="36"/>
  <c r="E214" i="36"/>
  <c r="D214" i="36"/>
  <c r="C214" i="36"/>
  <c r="L213" i="36"/>
  <c r="K213" i="36"/>
  <c r="J213" i="36"/>
  <c r="I213" i="36"/>
  <c r="H213" i="36"/>
  <c r="G213" i="36"/>
  <c r="F213" i="36"/>
  <c r="E213" i="36"/>
  <c r="D213" i="36"/>
  <c r="C213" i="36"/>
  <c r="L212" i="36"/>
  <c r="K212" i="36"/>
  <c r="J212" i="36"/>
  <c r="I212" i="36"/>
  <c r="H212" i="36"/>
  <c r="G212" i="36"/>
  <c r="F212" i="36"/>
  <c r="E212" i="36"/>
  <c r="D212" i="36"/>
  <c r="C212" i="36"/>
  <c r="L211" i="36"/>
  <c r="K211" i="36"/>
  <c r="J211" i="36"/>
  <c r="I211" i="36"/>
  <c r="H211" i="36"/>
  <c r="G211" i="36"/>
  <c r="F211" i="36"/>
  <c r="E211" i="36"/>
  <c r="D211" i="36"/>
  <c r="C211" i="36"/>
  <c r="L210" i="36"/>
  <c r="K210" i="36"/>
  <c r="J210" i="36"/>
  <c r="I210" i="36"/>
  <c r="H210" i="36"/>
  <c r="G210" i="36"/>
  <c r="F210" i="36"/>
  <c r="E210" i="36"/>
  <c r="D210" i="36"/>
  <c r="C210" i="36"/>
  <c r="L209" i="36"/>
  <c r="K209" i="36"/>
  <c r="J209" i="36"/>
  <c r="I209" i="36"/>
  <c r="H209" i="36"/>
  <c r="G209" i="36"/>
  <c r="F209" i="36"/>
  <c r="E209" i="36"/>
  <c r="D209" i="36"/>
  <c r="C209" i="36"/>
  <c r="L208" i="36"/>
  <c r="K208" i="36"/>
  <c r="J208" i="36"/>
  <c r="I208" i="36"/>
  <c r="H208" i="36"/>
  <c r="G208" i="36"/>
  <c r="F208" i="36"/>
  <c r="E208" i="36"/>
  <c r="D208" i="36"/>
  <c r="C208" i="36"/>
  <c r="L207" i="36"/>
  <c r="K207" i="36"/>
  <c r="J207" i="36"/>
  <c r="I207" i="36"/>
  <c r="H207" i="36"/>
  <c r="G207" i="36"/>
  <c r="F207" i="36"/>
  <c r="E207" i="36"/>
  <c r="D207" i="36"/>
  <c r="C207" i="36"/>
  <c r="L206" i="36"/>
  <c r="K206" i="36"/>
  <c r="J206" i="36"/>
  <c r="I206" i="36"/>
  <c r="H206" i="36"/>
  <c r="G206" i="36"/>
  <c r="F206" i="36"/>
  <c r="E206" i="36"/>
  <c r="D206" i="36"/>
  <c r="C206" i="36"/>
  <c r="L205" i="36"/>
  <c r="K205" i="36"/>
  <c r="J205" i="36"/>
  <c r="I205" i="36"/>
  <c r="H205" i="36"/>
  <c r="G205" i="36"/>
  <c r="F205" i="36"/>
  <c r="E205" i="36"/>
  <c r="D205" i="36"/>
  <c r="C205" i="36"/>
  <c r="L204" i="36"/>
  <c r="K204" i="36"/>
  <c r="J204" i="36"/>
  <c r="I204" i="36"/>
  <c r="H204" i="36"/>
  <c r="G204" i="36"/>
  <c r="F204" i="36"/>
  <c r="E204" i="36"/>
  <c r="D204" i="36"/>
  <c r="C204" i="36"/>
  <c r="L203" i="36"/>
  <c r="K203" i="36"/>
  <c r="J203" i="36"/>
  <c r="I203" i="36"/>
  <c r="H203" i="36"/>
  <c r="G203" i="36"/>
  <c r="F203" i="36"/>
  <c r="E203" i="36"/>
  <c r="D203" i="36"/>
  <c r="C203" i="36"/>
  <c r="L202" i="36"/>
  <c r="K202" i="36"/>
  <c r="J202" i="36"/>
  <c r="I202" i="36"/>
  <c r="H202" i="36"/>
  <c r="G202" i="36"/>
  <c r="F202" i="36"/>
  <c r="E202" i="36"/>
  <c r="D202" i="36"/>
  <c r="C202" i="36"/>
  <c r="L83" i="36"/>
  <c r="K83" i="36"/>
  <c r="J83" i="36"/>
  <c r="I83" i="36"/>
  <c r="H83" i="36"/>
  <c r="G83" i="36"/>
  <c r="F83" i="36"/>
  <c r="E83" i="36"/>
  <c r="D83" i="36"/>
  <c r="C83" i="36"/>
  <c r="L82" i="36"/>
  <c r="K82" i="36"/>
  <c r="J82" i="36"/>
  <c r="I82" i="36"/>
  <c r="H82" i="36"/>
  <c r="G82" i="36"/>
  <c r="F82" i="36"/>
  <c r="E82" i="36"/>
  <c r="D82" i="36"/>
  <c r="C82" i="36"/>
  <c r="L81" i="36"/>
  <c r="K81" i="36"/>
  <c r="J81" i="36"/>
  <c r="I81" i="36"/>
  <c r="H81" i="36"/>
  <c r="G81" i="36"/>
  <c r="F81" i="36"/>
  <c r="E81" i="36"/>
  <c r="D81" i="36"/>
  <c r="C81" i="36"/>
  <c r="L80" i="36"/>
  <c r="K80" i="36"/>
  <c r="J80" i="36"/>
  <c r="I80" i="36"/>
  <c r="H80" i="36"/>
  <c r="G80" i="36"/>
  <c r="F80" i="36"/>
  <c r="E80" i="36"/>
  <c r="D80" i="36"/>
  <c r="C80" i="36"/>
  <c r="L79" i="36"/>
  <c r="K79" i="36"/>
  <c r="J79" i="36"/>
  <c r="I79" i="36"/>
  <c r="H79" i="36"/>
  <c r="G79" i="36"/>
  <c r="F79" i="36"/>
  <c r="E79" i="36"/>
  <c r="D79" i="36"/>
  <c r="C79" i="36"/>
  <c r="L78" i="36"/>
  <c r="K78" i="36"/>
  <c r="J78" i="36"/>
  <c r="I78" i="36"/>
  <c r="H78" i="36"/>
  <c r="G78" i="36"/>
  <c r="F78" i="36"/>
  <c r="E78" i="36"/>
  <c r="D78" i="36"/>
  <c r="C78" i="36"/>
  <c r="L77" i="36"/>
  <c r="K77" i="36"/>
  <c r="J77" i="36"/>
  <c r="I77" i="36"/>
  <c r="H77" i="36"/>
  <c r="G77" i="36"/>
  <c r="F77" i="36"/>
  <c r="E77" i="36"/>
  <c r="D77" i="36"/>
  <c r="C77" i="36"/>
  <c r="L76" i="36"/>
  <c r="K76" i="36"/>
  <c r="J76" i="36"/>
  <c r="I76" i="36"/>
  <c r="H76" i="36"/>
  <c r="G76" i="36"/>
  <c r="F76" i="36"/>
  <c r="E76" i="36"/>
  <c r="D76" i="36"/>
  <c r="C76" i="36"/>
  <c r="L75" i="36"/>
  <c r="K75" i="36"/>
  <c r="J75" i="36"/>
  <c r="I75" i="36"/>
  <c r="H75" i="36"/>
  <c r="G75" i="36"/>
  <c r="F75" i="36"/>
  <c r="E75" i="36"/>
  <c r="D75" i="36"/>
  <c r="C75" i="36"/>
  <c r="L74" i="36"/>
  <c r="K74" i="36"/>
  <c r="J74" i="36"/>
  <c r="I74" i="36"/>
  <c r="H74" i="36"/>
  <c r="G74" i="36"/>
  <c r="F74" i="36"/>
  <c r="E74" i="36"/>
  <c r="D74" i="36"/>
  <c r="C74" i="36"/>
  <c r="L73" i="36"/>
  <c r="K73" i="36"/>
  <c r="J73" i="36"/>
  <c r="I73" i="36"/>
  <c r="H73" i="36"/>
  <c r="G73" i="36"/>
  <c r="F73" i="36"/>
  <c r="E73" i="36"/>
  <c r="D73" i="36"/>
  <c r="C73" i="36"/>
  <c r="L72" i="36"/>
  <c r="K72" i="36"/>
  <c r="J72" i="36"/>
  <c r="I72" i="36"/>
  <c r="H72" i="36"/>
  <c r="G72" i="36"/>
  <c r="F72" i="36"/>
  <c r="E72" i="36"/>
  <c r="D72" i="36"/>
  <c r="C72" i="36"/>
  <c r="L71" i="36"/>
  <c r="K71" i="36"/>
  <c r="J71" i="36"/>
  <c r="I71" i="36"/>
  <c r="H71" i="36"/>
  <c r="G71" i="36"/>
  <c r="F71" i="36"/>
  <c r="E71" i="36"/>
  <c r="D71" i="36"/>
  <c r="C71" i="36"/>
  <c r="L70" i="36"/>
  <c r="K70" i="36"/>
  <c r="J70" i="36"/>
  <c r="I70" i="36"/>
  <c r="H70" i="36"/>
  <c r="G70" i="36"/>
  <c r="F70" i="36"/>
  <c r="E70" i="36"/>
  <c r="D70" i="36"/>
  <c r="C70" i="36"/>
  <c r="L69" i="36"/>
  <c r="K69" i="36"/>
  <c r="J69" i="36"/>
  <c r="I69" i="36"/>
  <c r="H69" i="36"/>
  <c r="G69" i="36"/>
  <c r="F69" i="36"/>
  <c r="E69" i="36"/>
  <c r="D69" i="36"/>
  <c r="C69" i="36"/>
  <c r="L68" i="36"/>
  <c r="K68" i="36"/>
  <c r="J68" i="36"/>
  <c r="I68" i="36"/>
  <c r="H68" i="36"/>
  <c r="G68" i="36"/>
  <c r="F68" i="36"/>
  <c r="E68" i="36"/>
  <c r="D68" i="36"/>
  <c r="C68" i="36"/>
  <c r="L67" i="36"/>
  <c r="K67" i="36"/>
  <c r="J67" i="36"/>
  <c r="I67" i="36"/>
  <c r="H67" i="36"/>
  <c r="G67" i="36"/>
  <c r="F67" i="36"/>
  <c r="E67" i="36"/>
  <c r="D67" i="36"/>
  <c r="C67" i="36"/>
  <c r="L66" i="36"/>
  <c r="K66" i="36"/>
  <c r="J66" i="36"/>
  <c r="I66" i="36"/>
  <c r="H66" i="36"/>
  <c r="G66" i="36"/>
  <c r="F66" i="36"/>
  <c r="E66" i="36"/>
  <c r="D66" i="36"/>
  <c r="C66" i="36"/>
  <c r="L65" i="36"/>
  <c r="K65" i="36"/>
  <c r="J65" i="36"/>
  <c r="I65" i="36"/>
  <c r="H65" i="36"/>
  <c r="G65" i="36"/>
  <c r="F65" i="36"/>
  <c r="E65" i="36"/>
  <c r="D65" i="36"/>
  <c r="C65" i="36"/>
  <c r="L64" i="36"/>
  <c r="K64" i="36"/>
  <c r="J64" i="36"/>
  <c r="I64" i="36"/>
  <c r="H64" i="36"/>
  <c r="G64" i="36"/>
  <c r="F64" i="36"/>
  <c r="E64" i="36"/>
  <c r="D64" i="36"/>
  <c r="C64" i="36"/>
  <c r="L63" i="36"/>
  <c r="K63" i="36"/>
  <c r="J63" i="36"/>
  <c r="I63" i="36"/>
  <c r="H63" i="36"/>
  <c r="G63" i="36"/>
  <c r="F63" i="36"/>
  <c r="E63" i="36"/>
  <c r="D63" i="36"/>
  <c r="C63" i="36"/>
  <c r="L62" i="36"/>
  <c r="K62" i="36"/>
  <c r="J62" i="36"/>
  <c r="I62" i="36"/>
  <c r="H62" i="36"/>
  <c r="G62" i="36"/>
  <c r="F62" i="36"/>
  <c r="E62" i="36"/>
  <c r="D62" i="36"/>
  <c r="C62" i="36"/>
  <c r="L61" i="36"/>
  <c r="K61" i="36"/>
  <c r="J61" i="36"/>
  <c r="I61" i="36"/>
  <c r="H61" i="36"/>
  <c r="G61" i="36"/>
  <c r="F61" i="36"/>
  <c r="E61" i="36"/>
  <c r="D61" i="36"/>
  <c r="C61" i="36"/>
  <c r="L60" i="36"/>
  <c r="K60" i="36"/>
  <c r="J60" i="36"/>
  <c r="I60" i="36"/>
  <c r="H60" i="36"/>
  <c r="G60" i="36"/>
  <c r="F60" i="36"/>
  <c r="E60" i="36"/>
  <c r="D60" i="36"/>
  <c r="C60" i="36"/>
  <c r="L59" i="36"/>
  <c r="K59" i="36"/>
  <c r="J59" i="36"/>
  <c r="I59" i="36"/>
  <c r="H59" i="36"/>
  <c r="G59" i="36"/>
  <c r="F59" i="36"/>
  <c r="E59" i="36"/>
  <c r="D59" i="36"/>
  <c r="C59" i="36"/>
  <c r="L58" i="36"/>
  <c r="K58" i="36"/>
  <c r="J58" i="36"/>
  <c r="I58" i="36"/>
  <c r="H58" i="36"/>
  <c r="G58" i="36"/>
  <c r="F58" i="36"/>
  <c r="E58" i="36"/>
  <c r="D58" i="36"/>
  <c r="C58" i="36"/>
  <c r="L57" i="36"/>
  <c r="K57" i="36"/>
  <c r="J57" i="36"/>
  <c r="I57" i="36"/>
  <c r="H57" i="36"/>
  <c r="G57" i="36"/>
  <c r="F57" i="36"/>
  <c r="E57" i="36"/>
  <c r="D57" i="36"/>
  <c r="C57" i="36"/>
  <c r="L56" i="36"/>
  <c r="K56" i="36"/>
  <c r="J56" i="36"/>
  <c r="I56" i="36"/>
  <c r="H56" i="36"/>
  <c r="G56" i="36"/>
  <c r="F56" i="36"/>
  <c r="E56" i="36"/>
  <c r="D56" i="36"/>
  <c r="C56" i="36"/>
  <c r="L55" i="36"/>
  <c r="K55" i="36"/>
  <c r="J55" i="36"/>
  <c r="I55" i="36"/>
  <c r="H55" i="36"/>
  <c r="G55" i="36"/>
  <c r="F55" i="36"/>
  <c r="E55" i="36"/>
  <c r="D55" i="36"/>
  <c r="C55" i="36"/>
  <c r="L54" i="36"/>
  <c r="K54" i="36"/>
  <c r="J54" i="36"/>
  <c r="I54" i="36"/>
  <c r="H54" i="36"/>
  <c r="G54" i="36"/>
  <c r="F54" i="36"/>
  <c r="E54" i="36"/>
  <c r="D54" i="36"/>
  <c r="C54" i="36"/>
  <c r="L53" i="36"/>
  <c r="K53" i="36"/>
  <c r="J53" i="36"/>
  <c r="I53" i="36"/>
  <c r="H53" i="36"/>
  <c r="G53" i="36"/>
  <c r="F53" i="36"/>
  <c r="E53" i="36"/>
  <c r="D53" i="36"/>
  <c r="C53" i="36"/>
  <c r="L52" i="36"/>
  <c r="K52" i="36"/>
  <c r="J52" i="36"/>
  <c r="I52" i="36"/>
  <c r="H52" i="36"/>
  <c r="G52" i="36"/>
  <c r="F52" i="36"/>
  <c r="E52" i="36"/>
  <c r="D52" i="36"/>
  <c r="C52" i="36"/>
  <c r="L51" i="36"/>
  <c r="K51" i="36"/>
  <c r="J51" i="36"/>
  <c r="I51" i="36"/>
  <c r="H51" i="36"/>
  <c r="G51" i="36"/>
  <c r="F51" i="36"/>
  <c r="E51" i="36"/>
  <c r="D51" i="36"/>
  <c r="C51" i="36"/>
  <c r="L50" i="36"/>
  <c r="K50" i="36"/>
  <c r="J50" i="36"/>
  <c r="I50" i="36"/>
  <c r="H50" i="36"/>
  <c r="G50" i="36"/>
  <c r="F50" i="36"/>
  <c r="E50" i="36"/>
  <c r="D50" i="36"/>
  <c r="C50" i="36"/>
  <c r="L49" i="36"/>
  <c r="K49" i="36"/>
  <c r="J49" i="36"/>
  <c r="I49" i="36"/>
  <c r="H49" i="36"/>
  <c r="G49" i="36"/>
  <c r="F49" i="36"/>
  <c r="E49" i="36"/>
  <c r="D49" i="36"/>
  <c r="C49" i="36"/>
  <c r="G58" i="35" l="1"/>
  <c r="E119" i="22" s="1"/>
  <c r="G43" i="35"/>
  <c r="I58" i="35"/>
  <c r="G119" i="22" s="1"/>
  <c r="I43" i="35"/>
  <c r="P82" i="35"/>
  <c r="F43" i="35"/>
  <c r="D118" i="22" s="1"/>
  <c r="P27" i="35"/>
  <c r="F58" i="35"/>
  <c r="C40" i="30"/>
  <c r="D107" i="22" s="1"/>
  <c r="C65" i="30"/>
  <c r="D110" i="22" s="1"/>
  <c r="C64" i="30"/>
  <c r="D109" i="22" s="1"/>
  <c r="C37" i="30"/>
  <c r="D105" i="22" s="1"/>
  <c r="C36" i="30"/>
  <c r="D104" i="22" s="1"/>
  <c r="D103" i="22"/>
  <c r="D102" i="22"/>
  <c r="C18" i="30"/>
  <c r="D98" i="22" s="1"/>
  <c r="C17" i="30"/>
  <c r="D97" i="22" s="1"/>
  <c r="C12" i="30"/>
  <c r="D96" i="22" s="1"/>
  <c r="C10" i="30"/>
  <c r="D95" i="22" s="1"/>
  <c r="C94" i="22"/>
  <c r="F83" i="35" l="1"/>
  <c r="D120" i="22" s="1"/>
  <c r="F59" i="35"/>
  <c r="D119" i="22" s="1"/>
  <c r="K83" i="35"/>
  <c r="I120" i="22" s="1"/>
  <c r="K58" i="35"/>
  <c r="L90" i="32"/>
  <c r="K101" i="32" s="1"/>
  <c r="J101" i="32" s="1"/>
  <c r="F90" i="32"/>
  <c r="E101" i="32" s="1"/>
  <c r="D101" i="32" s="1"/>
  <c r="K90" i="32"/>
  <c r="E90" i="32"/>
  <c r="M27" i="32"/>
  <c r="G27" i="32"/>
  <c r="O8" i="30" l="1"/>
  <c r="P8" i="30" s="1"/>
  <c r="G306" i="30"/>
  <c r="H113" i="22" s="1"/>
  <c r="F306" i="30"/>
  <c r="G113" i="22" s="1"/>
  <c r="E306" i="30"/>
  <c r="F113" i="22" s="1"/>
  <c r="D306" i="30"/>
  <c r="E113" i="22" s="1"/>
  <c r="C306" i="30"/>
  <c r="D113" i="22" s="1"/>
  <c r="B306" i="30"/>
  <c r="C113" i="22" s="1"/>
  <c r="O305" i="30"/>
  <c r="N305" i="30"/>
  <c r="M305" i="30"/>
  <c r="P304" i="30"/>
  <c r="O303" i="30"/>
  <c r="N303" i="30"/>
  <c r="M303" i="30"/>
  <c r="O302" i="30"/>
  <c r="N302" i="30"/>
  <c r="M302" i="30"/>
  <c r="O301" i="30"/>
  <c r="N301" i="30"/>
  <c r="M301" i="30"/>
  <c r="O300" i="30"/>
  <c r="N300" i="30"/>
  <c r="M300" i="30"/>
  <c r="O299" i="30"/>
  <c r="N299" i="30"/>
  <c r="M299" i="30"/>
  <c r="O295" i="30"/>
  <c r="N295" i="30"/>
  <c r="M295" i="30"/>
  <c r="O294" i="30"/>
  <c r="N294" i="30"/>
  <c r="M294" i="30"/>
  <c r="O293" i="30"/>
  <c r="N293" i="30"/>
  <c r="M293" i="30"/>
  <c r="O292" i="30"/>
  <c r="N292" i="30"/>
  <c r="M292" i="30"/>
  <c r="O291" i="30"/>
  <c r="N291" i="30"/>
  <c r="M291" i="30"/>
  <c r="O290" i="30"/>
  <c r="N290" i="30"/>
  <c r="M290" i="30"/>
  <c r="O289" i="30"/>
  <c r="P289" i="30" s="1"/>
  <c r="O288" i="30"/>
  <c r="P288" i="30" s="1"/>
  <c r="P277" i="30"/>
  <c r="R277" i="30" s="1"/>
  <c r="P276" i="30"/>
  <c r="R276" i="30" s="1"/>
  <c r="P275" i="30"/>
  <c r="R275" i="30" s="1"/>
  <c r="P274" i="30"/>
  <c r="R274" i="30" s="1"/>
  <c r="P273" i="30"/>
  <c r="R273" i="30" s="1"/>
  <c r="P271" i="30"/>
  <c r="R271" i="30" s="1"/>
  <c r="P270" i="30"/>
  <c r="R270" i="30" s="1"/>
  <c r="P269" i="30"/>
  <c r="R269" i="30" s="1"/>
  <c r="P268" i="30"/>
  <c r="R268" i="30" s="1"/>
  <c r="P267" i="30"/>
  <c r="R267" i="30" s="1"/>
  <c r="P266" i="30"/>
  <c r="R266" i="30" s="1"/>
  <c r="O261" i="30"/>
  <c r="P261" i="30" s="1"/>
  <c r="R261" i="30" s="1"/>
  <c r="O260" i="30"/>
  <c r="P260" i="30" s="1"/>
  <c r="R260" i="30" s="1"/>
  <c r="O258" i="30"/>
  <c r="P258" i="30" s="1"/>
  <c r="R258" i="30" s="1"/>
  <c r="O256" i="30"/>
  <c r="P256" i="30" s="1"/>
  <c r="R256" i="30" s="1"/>
  <c r="O255" i="30"/>
  <c r="P255" i="30" s="1"/>
  <c r="R255" i="30" s="1"/>
  <c r="O254" i="30"/>
  <c r="P254" i="30" s="1"/>
  <c r="R254" i="30" s="1"/>
  <c r="O252" i="30"/>
  <c r="P252" i="30" s="1"/>
  <c r="R252" i="30" s="1"/>
  <c r="O251" i="30"/>
  <c r="P251" i="30" s="1"/>
  <c r="R251" i="30" s="1"/>
  <c r="O250" i="30"/>
  <c r="P250" i="30" s="1"/>
  <c r="R250" i="30" s="1"/>
  <c r="O248" i="30"/>
  <c r="P248" i="30" s="1"/>
  <c r="R248" i="30" s="1"/>
  <c r="O246" i="30"/>
  <c r="P246" i="30" s="1"/>
  <c r="R246" i="30" s="1"/>
  <c r="O245" i="30"/>
  <c r="P245" i="30" s="1"/>
  <c r="R245" i="30" s="1"/>
  <c r="O244" i="30"/>
  <c r="P244" i="30" s="1"/>
  <c r="R244" i="30" s="1"/>
  <c r="O242" i="30"/>
  <c r="P242" i="30" s="1"/>
  <c r="R242" i="30" s="1"/>
  <c r="O241" i="30"/>
  <c r="P241" i="30" s="1"/>
  <c r="R241" i="30" s="1"/>
  <c r="O240" i="30"/>
  <c r="P240" i="30" s="1"/>
  <c r="R240" i="30" s="1"/>
  <c r="O238" i="30"/>
  <c r="P238" i="30" s="1"/>
  <c r="R238" i="30" s="1"/>
  <c r="O236" i="30"/>
  <c r="N236" i="30"/>
  <c r="M236" i="30"/>
  <c r="O235" i="30"/>
  <c r="N235" i="30"/>
  <c r="M235" i="30"/>
  <c r="O234" i="30"/>
  <c r="N234" i="30"/>
  <c r="M234" i="30"/>
  <c r="O232" i="30"/>
  <c r="N232" i="30"/>
  <c r="M232" i="30"/>
  <c r="O231" i="30"/>
  <c r="N231" i="30"/>
  <c r="M231" i="30"/>
  <c r="O230" i="30"/>
  <c r="N230" i="30"/>
  <c r="M230" i="30"/>
  <c r="O228" i="30"/>
  <c r="N228" i="30"/>
  <c r="M228" i="30"/>
  <c r="O216" i="30"/>
  <c r="P216" i="30" s="1"/>
  <c r="R216" i="30" s="1"/>
  <c r="O215" i="30"/>
  <c r="P215" i="30" s="1"/>
  <c r="R215" i="30" s="1"/>
  <c r="O214" i="30"/>
  <c r="P214" i="30" s="1"/>
  <c r="R214" i="30" s="1"/>
  <c r="O212" i="30"/>
  <c r="P212" i="30" s="1"/>
  <c r="R212" i="30" s="1"/>
  <c r="O211" i="30"/>
  <c r="P211" i="30" s="1"/>
  <c r="R211" i="30" s="1"/>
  <c r="O210" i="30"/>
  <c r="P210" i="30" s="1"/>
  <c r="R210" i="30" s="1"/>
  <c r="O208" i="30"/>
  <c r="P208" i="30" s="1"/>
  <c r="R208" i="30" s="1"/>
  <c r="N206" i="30"/>
  <c r="M206" i="30"/>
  <c r="N205" i="30"/>
  <c r="M205" i="30"/>
  <c r="N204" i="30"/>
  <c r="M204" i="30"/>
  <c r="N202" i="30"/>
  <c r="M202" i="30"/>
  <c r="N201" i="30"/>
  <c r="M201" i="30"/>
  <c r="N200" i="30"/>
  <c r="M200" i="30"/>
  <c r="N198" i="30"/>
  <c r="M198" i="30"/>
  <c r="O196" i="30"/>
  <c r="P196" i="30" s="1"/>
  <c r="R196" i="30" s="1"/>
  <c r="O195" i="30"/>
  <c r="P195" i="30" s="1"/>
  <c r="R195" i="30" s="1"/>
  <c r="O194" i="30"/>
  <c r="P194" i="30" s="1"/>
  <c r="R194" i="30" s="1"/>
  <c r="O192" i="30"/>
  <c r="P192" i="30" s="1"/>
  <c r="R192" i="30" s="1"/>
  <c r="O191" i="30"/>
  <c r="P191" i="30" s="1"/>
  <c r="R191" i="30" s="1"/>
  <c r="O190" i="30"/>
  <c r="P190" i="30" s="1"/>
  <c r="R190" i="30" s="1"/>
  <c r="O188" i="30"/>
  <c r="P188" i="30" s="1"/>
  <c r="R188" i="30" s="1"/>
  <c r="N186" i="30"/>
  <c r="M186" i="30"/>
  <c r="P186" i="30" s="1"/>
  <c r="R186" i="30" s="1"/>
  <c r="N185" i="30"/>
  <c r="M185" i="30"/>
  <c r="P185" i="30" s="1"/>
  <c r="R185" i="30" s="1"/>
  <c r="N184" i="30"/>
  <c r="M184" i="30"/>
  <c r="P184" i="30" s="1"/>
  <c r="R184" i="30" s="1"/>
  <c r="N182" i="30"/>
  <c r="M182" i="30"/>
  <c r="P182" i="30" s="1"/>
  <c r="R182" i="30" s="1"/>
  <c r="N181" i="30"/>
  <c r="M181" i="30"/>
  <c r="P181" i="30" s="1"/>
  <c r="R181" i="30" s="1"/>
  <c r="N180" i="30"/>
  <c r="M180" i="30"/>
  <c r="P180" i="30" s="1"/>
  <c r="R180" i="30" s="1"/>
  <c r="N178" i="30"/>
  <c r="M178" i="30"/>
  <c r="P178" i="30" s="1"/>
  <c r="R178" i="30" s="1"/>
  <c r="N176" i="30"/>
  <c r="M176" i="30"/>
  <c r="N175" i="30"/>
  <c r="M175" i="30"/>
  <c r="N174" i="30"/>
  <c r="M174" i="30"/>
  <c r="N172" i="30"/>
  <c r="M172" i="30"/>
  <c r="N171" i="30"/>
  <c r="M171" i="30"/>
  <c r="N170" i="30"/>
  <c r="M170" i="30"/>
  <c r="N168" i="30"/>
  <c r="M168" i="30"/>
  <c r="N166" i="30"/>
  <c r="M166" i="30"/>
  <c r="N165" i="30"/>
  <c r="M165" i="30"/>
  <c r="N164" i="30"/>
  <c r="M164" i="30"/>
  <c r="N162" i="30"/>
  <c r="M162" i="30"/>
  <c r="N161" i="30"/>
  <c r="M161" i="30"/>
  <c r="N160" i="30"/>
  <c r="M160" i="30"/>
  <c r="N158" i="30"/>
  <c r="M158" i="30"/>
  <c r="N156" i="30"/>
  <c r="M156" i="30"/>
  <c r="N155" i="30"/>
  <c r="M155" i="30"/>
  <c r="N154" i="30"/>
  <c r="M154" i="30"/>
  <c r="N152" i="30"/>
  <c r="M152" i="30"/>
  <c r="N151" i="30"/>
  <c r="M151" i="30"/>
  <c r="N150" i="30"/>
  <c r="M150" i="30"/>
  <c r="N148" i="30"/>
  <c r="M148" i="30"/>
  <c r="O146" i="30"/>
  <c r="N146" i="30"/>
  <c r="M146" i="30"/>
  <c r="O145" i="30"/>
  <c r="N145" i="30"/>
  <c r="M145" i="30"/>
  <c r="O144" i="30"/>
  <c r="N144" i="30"/>
  <c r="M144" i="30"/>
  <c r="O142" i="30"/>
  <c r="N142" i="30"/>
  <c r="M142" i="30"/>
  <c r="O141" i="30"/>
  <c r="N141" i="30"/>
  <c r="M141" i="30"/>
  <c r="O140" i="30"/>
  <c r="N140" i="30"/>
  <c r="M140" i="30"/>
  <c r="O138" i="30"/>
  <c r="N138" i="30"/>
  <c r="M138" i="30"/>
  <c r="O136" i="30"/>
  <c r="N136" i="30"/>
  <c r="M136" i="30"/>
  <c r="O135" i="30"/>
  <c r="N135" i="30"/>
  <c r="M135" i="30"/>
  <c r="O134" i="30"/>
  <c r="N134" i="30"/>
  <c r="M134" i="30"/>
  <c r="O132" i="30"/>
  <c r="N132" i="30"/>
  <c r="M132" i="30"/>
  <c r="O131" i="30"/>
  <c r="N131" i="30"/>
  <c r="M131" i="30"/>
  <c r="O130" i="30"/>
  <c r="N130" i="30"/>
  <c r="M130" i="30"/>
  <c r="O128" i="30"/>
  <c r="N128" i="30"/>
  <c r="M128" i="30"/>
  <c r="O126" i="30"/>
  <c r="N126" i="30"/>
  <c r="M126" i="30"/>
  <c r="O125" i="30"/>
  <c r="N125" i="30"/>
  <c r="M125" i="30"/>
  <c r="O124" i="30"/>
  <c r="N124" i="30"/>
  <c r="M124" i="30"/>
  <c r="O122" i="30"/>
  <c r="N122" i="30"/>
  <c r="M122" i="30"/>
  <c r="O121" i="30"/>
  <c r="N121" i="30"/>
  <c r="M121" i="30"/>
  <c r="O120" i="30"/>
  <c r="N120" i="30"/>
  <c r="M120" i="30"/>
  <c r="O118" i="30"/>
  <c r="N118" i="30"/>
  <c r="M118" i="30"/>
  <c r="N116" i="30"/>
  <c r="M116" i="30"/>
  <c r="P116" i="30" s="1"/>
  <c r="R116" i="30" s="1"/>
  <c r="N115" i="30"/>
  <c r="M115" i="30"/>
  <c r="P115" i="30" s="1"/>
  <c r="R115" i="30" s="1"/>
  <c r="N114" i="30"/>
  <c r="M114" i="30"/>
  <c r="P114" i="30" s="1"/>
  <c r="R114" i="30" s="1"/>
  <c r="N112" i="30"/>
  <c r="M112" i="30"/>
  <c r="P112" i="30" s="1"/>
  <c r="R112" i="30" s="1"/>
  <c r="N111" i="30"/>
  <c r="M111" i="30"/>
  <c r="P111" i="30" s="1"/>
  <c r="R111" i="30" s="1"/>
  <c r="N110" i="30"/>
  <c r="M110" i="30"/>
  <c r="P110" i="30" s="1"/>
  <c r="R110" i="30" s="1"/>
  <c r="N108" i="30"/>
  <c r="M108" i="30"/>
  <c r="P108" i="30" s="1"/>
  <c r="R108" i="30" s="1"/>
  <c r="N106" i="30"/>
  <c r="M106" i="30"/>
  <c r="P106" i="30" s="1"/>
  <c r="R106" i="30" s="1"/>
  <c r="N105" i="30"/>
  <c r="M105" i="30"/>
  <c r="P105" i="30" s="1"/>
  <c r="R105" i="30" s="1"/>
  <c r="N104" i="30"/>
  <c r="M104" i="30"/>
  <c r="P104" i="30" s="1"/>
  <c r="R104" i="30" s="1"/>
  <c r="N102" i="30"/>
  <c r="M102" i="30"/>
  <c r="P102" i="30" s="1"/>
  <c r="R102" i="30" s="1"/>
  <c r="N101" i="30"/>
  <c r="M101" i="30"/>
  <c r="P101" i="30" s="1"/>
  <c r="R101" i="30" s="1"/>
  <c r="N100" i="30"/>
  <c r="M100" i="30"/>
  <c r="P100" i="30" s="1"/>
  <c r="R100" i="30" s="1"/>
  <c r="N98" i="30"/>
  <c r="M98" i="30"/>
  <c r="P98" i="30" s="1"/>
  <c r="R98" i="30" s="1"/>
  <c r="O96" i="30"/>
  <c r="N96" i="30"/>
  <c r="M96" i="30"/>
  <c r="O95" i="30"/>
  <c r="N95" i="30"/>
  <c r="M95" i="30"/>
  <c r="O94" i="30"/>
  <c r="N94" i="30"/>
  <c r="M94" i="30"/>
  <c r="O92" i="30"/>
  <c r="N92" i="30"/>
  <c r="M92" i="30"/>
  <c r="O91" i="30"/>
  <c r="N91" i="30"/>
  <c r="M91" i="30"/>
  <c r="O90" i="30"/>
  <c r="N90" i="30"/>
  <c r="M90" i="30"/>
  <c r="O88" i="30"/>
  <c r="N88" i="30"/>
  <c r="M88" i="30"/>
  <c r="N86" i="30"/>
  <c r="M86" i="30"/>
  <c r="P86" i="30" s="1"/>
  <c r="R86" i="30" s="1"/>
  <c r="N85" i="30"/>
  <c r="M85" i="30"/>
  <c r="P85" i="30" s="1"/>
  <c r="R85" i="30" s="1"/>
  <c r="N84" i="30"/>
  <c r="M84" i="30"/>
  <c r="P84" i="30" s="1"/>
  <c r="R84" i="30" s="1"/>
  <c r="N82" i="30"/>
  <c r="M82" i="30"/>
  <c r="P82" i="30" s="1"/>
  <c r="R82" i="30" s="1"/>
  <c r="N81" i="30"/>
  <c r="M81" i="30"/>
  <c r="P81" i="30" s="1"/>
  <c r="R81" i="30" s="1"/>
  <c r="N80" i="30"/>
  <c r="M80" i="30"/>
  <c r="P80" i="30" s="1"/>
  <c r="R80" i="30" s="1"/>
  <c r="N78" i="30"/>
  <c r="M78" i="30"/>
  <c r="P78" i="30" s="1"/>
  <c r="R78" i="30" s="1"/>
  <c r="N76" i="30"/>
  <c r="M76" i="30"/>
  <c r="N75" i="30"/>
  <c r="M75" i="30"/>
  <c r="N72" i="30"/>
  <c r="M72" i="30"/>
  <c r="N71" i="30"/>
  <c r="M71" i="30"/>
  <c r="N68" i="30"/>
  <c r="M68" i="30"/>
  <c r="G66" i="30"/>
  <c r="H111" i="22" s="1"/>
  <c r="F66" i="30"/>
  <c r="G111" i="22" s="1"/>
  <c r="E66" i="30"/>
  <c r="F111" i="22" s="1"/>
  <c r="D66" i="30"/>
  <c r="E111" i="22" s="1"/>
  <c r="C66" i="30"/>
  <c r="D111" i="22" s="1"/>
  <c r="B66" i="30"/>
  <c r="C111" i="22" s="1"/>
  <c r="B65" i="30"/>
  <c r="C110" i="22" s="1"/>
  <c r="B64" i="30"/>
  <c r="C109" i="22" s="1"/>
  <c r="O62" i="30"/>
  <c r="N62" i="30"/>
  <c r="M62" i="30"/>
  <c r="P61" i="30"/>
  <c r="R61" i="30" s="1"/>
  <c r="O52" i="30"/>
  <c r="N52" i="30"/>
  <c r="M52" i="30"/>
  <c r="O51" i="30"/>
  <c r="N51" i="30"/>
  <c r="M51" i="30"/>
  <c r="O50" i="30"/>
  <c r="N50" i="30"/>
  <c r="M50" i="30"/>
  <c r="P48" i="30"/>
  <c r="O47" i="30"/>
  <c r="N47" i="30"/>
  <c r="M47" i="30"/>
  <c r="O46" i="30"/>
  <c r="N46" i="30"/>
  <c r="M46" i="30"/>
  <c r="O45" i="30"/>
  <c r="N45" i="30"/>
  <c r="M45" i="30"/>
  <c r="O44" i="30"/>
  <c r="N44" i="30"/>
  <c r="M44" i="30"/>
  <c r="O43" i="30"/>
  <c r="N43" i="30"/>
  <c r="M43" i="30"/>
  <c r="O41" i="30"/>
  <c r="N41" i="30"/>
  <c r="M41" i="30"/>
  <c r="B40" i="30"/>
  <c r="C107" i="22" s="1"/>
  <c r="O39" i="30"/>
  <c r="P39" i="30" s="1"/>
  <c r="H106" i="22"/>
  <c r="G106" i="22"/>
  <c r="F106" i="22"/>
  <c r="E106" i="22"/>
  <c r="D106" i="22"/>
  <c r="C106" i="22"/>
  <c r="B37" i="30"/>
  <c r="C105" i="22" s="1"/>
  <c r="B36" i="30"/>
  <c r="C104" i="22" s="1"/>
  <c r="O34" i="30"/>
  <c r="N34" i="30"/>
  <c r="M34" i="30"/>
  <c r="O33" i="30"/>
  <c r="N33" i="30"/>
  <c r="M33" i="30"/>
  <c r="C103" i="22"/>
  <c r="C102" i="22"/>
  <c r="H101" i="22"/>
  <c r="G101" i="22"/>
  <c r="F101" i="22"/>
  <c r="E101" i="22"/>
  <c r="D101" i="22"/>
  <c r="C101" i="22"/>
  <c r="O27" i="30"/>
  <c r="N27" i="30"/>
  <c r="M27" i="30"/>
  <c r="O26" i="30"/>
  <c r="N26" i="30"/>
  <c r="M26" i="30"/>
  <c r="H100" i="22"/>
  <c r="G100" i="22"/>
  <c r="F100" i="22"/>
  <c r="E100" i="22"/>
  <c r="D100" i="22"/>
  <c r="C100" i="22"/>
  <c r="O22" i="30"/>
  <c r="N22" i="30"/>
  <c r="M22" i="30"/>
  <c r="O21" i="30"/>
  <c r="N21" i="30"/>
  <c r="M21" i="30"/>
  <c r="H99" i="22"/>
  <c r="G99" i="22"/>
  <c r="F99" i="22"/>
  <c r="E99" i="22"/>
  <c r="D99" i="22"/>
  <c r="C99" i="22"/>
  <c r="B18" i="30"/>
  <c r="C98" i="22" s="1"/>
  <c r="B17" i="30"/>
  <c r="C97" i="22" s="1"/>
  <c r="O15" i="30"/>
  <c r="N15" i="30"/>
  <c r="M15" i="30"/>
  <c r="O14" i="30"/>
  <c r="N14" i="30"/>
  <c r="M14" i="30"/>
  <c r="B12" i="30"/>
  <c r="C96" i="22" s="1"/>
  <c r="O11" i="30"/>
  <c r="N11" i="30"/>
  <c r="M11" i="30"/>
  <c r="B10" i="30"/>
  <c r="C95" i="22" s="1"/>
  <c r="O9" i="30"/>
  <c r="N9" i="30"/>
  <c r="M9" i="30"/>
  <c r="O6" i="30"/>
  <c r="P6" i="30" s="1"/>
  <c r="P120" i="30" l="1"/>
  <c r="R120" i="30" s="1"/>
  <c r="P125" i="30"/>
  <c r="R125" i="30" s="1"/>
  <c r="P131" i="30"/>
  <c r="R131" i="30" s="1"/>
  <c r="P136" i="30"/>
  <c r="R136" i="30" s="1"/>
  <c r="P142" i="30"/>
  <c r="R142" i="30" s="1"/>
  <c r="P148" i="30"/>
  <c r="R148" i="30" s="1"/>
  <c r="P151" i="30"/>
  <c r="R151" i="30" s="1"/>
  <c r="P154" i="30"/>
  <c r="R154" i="30" s="1"/>
  <c r="P156" i="30"/>
  <c r="R156" i="30" s="1"/>
  <c r="P158" i="30"/>
  <c r="R158" i="30" s="1"/>
  <c r="P161" i="30"/>
  <c r="R161" i="30" s="1"/>
  <c r="P164" i="30"/>
  <c r="R164" i="30" s="1"/>
  <c r="P166" i="30"/>
  <c r="R166" i="30" s="1"/>
  <c r="P168" i="30"/>
  <c r="R168" i="30" s="1"/>
  <c r="P171" i="30"/>
  <c r="R171" i="30" s="1"/>
  <c r="P174" i="30"/>
  <c r="R174" i="30" s="1"/>
  <c r="P176" i="30"/>
  <c r="R176" i="30" s="1"/>
  <c r="P121" i="30"/>
  <c r="R121" i="30" s="1"/>
  <c r="P126" i="30"/>
  <c r="R126" i="30" s="1"/>
  <c r="P132" i="30"/>
  <c r="R132" i="30" s="1"/>
  <c r="P138" i="30"/>
  <c r="R138" i="30" s="1"/>
  <c r="P144" i="30"/>
  <c r="R144" i="30" s="1"/>
  <c r="P88" i="30"/>
  <c r="R88" i="30" s="1"/>
  <c r="P122" i="30"/>
  <c r="R122" i="30" s="1"/>
  <c r="P128" i="30"/>
  <c r="R128" i="30" s="1"/>
  <c r="P134" i="30"/>
  <c r="R134" i="30" s="1"/>
  <c r="P140" i="30"/>
  <c r="R140" i="30" s="1"/>
  <c r="P145" i="30"/>
  <c r="R145" i="30" s="1"/>
  <c r="P150" i="30"/>
  <c r="R150" i="30" s="1"/>
  <c r="P152" i="30"/>
  <c r="R152" i="30" s="1"/>
  <c r="P155" i="30"/>
  <c r="R155" i="30" s="1"/>
  <c r="P160" i="30"/>
  <c r="R160" i="30" s="1"/>
  <c r="P162" i="30"/>
  <c r="R162" i="30" s="1"/>
  <c r="P165" i="30"/>
  <c r="R165" i="30" s="1"/>
  <c r="P170" i="30"/>
  <c r="R170" i="30" s="1"/>
  <c r="P172" i="30"/>
  <c r="R172" i="30" s="1"/>
  <c r="P175" i="30"/>
  <c r="R175" i="30" s="1"/>
  <c r="P118" i="30"/>
  <c r="R118" i="30" s="1"/>
  <c r="P124" i="30"/>
  <c r="R124" i="30" s="1"/>
  <c r="P130" i="30"/>
  <c r="R130" i="30" s="1"/>
  <c r="P135" i="30"/>
  <c r="R135" i="30" s="1"/>
  <c r="P141" i="30"/>
  <c r="R141" i="30" s="1"/>
  <c r="P146" i="30"/>
  <c r="R146" i="30" s="1"/>
  <c r="P230" i="30"/>
  <c r="R230" i="30" s="1"/>
  <c r="P232" i="30"/>
  <c r="R232" i="30" s="1"/>
  <c r="P235" i="30"/>
  <c r="R235" i="30" s="1"/>
  <c r="P200" i="30"/>
  <c r="R200" i="30" s="1"/>
  <c r="P62" i="30"/>
  <c r="R62" i="30" s="1"/>
  <c r="P278" i="30" s="1"/>
  <c r="P198" i="30"/>
  <c r="R198" i="30" s="1"/>
  <c r="P45" i="30"/>
  <c r="P51" i="30"/>
  <c r="P201" i="30"/>
  <c r="R201" i="30" s="1"/>
  <c r="P206" i="30"/>
  <c r="R206" i="30" s="1"/>
  <c r="P27" i="30"/>
  <c r="P72" i="30"/>
  <c r="R72" i="30" s="1"/>
  <c r="P234" i="30"/>
  <c r="R234" i="30" s="1"/>
  <c r="P290" i="30"/>
  <c r="P299" i="30"/>
  <c r="P302" i="30"/>
  <c r="P15" i="30"/>
  <c r="P41" i="30"/>
  <c r="P52" i="30"/>
  <c r="P96" i="30"/>
  <c r="R96" i="30" s="1"/>
  <c r="P9" i="30"/>
  <c r="P22" i="30"/>
  <c r="P14" i="30"/>
  <c r="P21" i="30"/>
  <c r="P292" i="30"/>
  <c r="P295" i="30"/>
  <c r="P291" i="30"/>
  <c r="P293" i="30"/>
  <c r="P300" i="30"/>
  <c r="P303" i="30"/>
  <c r="P305" i="30"/>
  <c r="P294" i="30"/>
  <c r="P301" i="30"/>
  <c r="P231" i="30"/>
  <c r="R231" i="30" s="1"/>
  <c r="P236" i="30"/>
  <c r="R236" i="30" s="1"/>
  <c r="P228" i="30"/>
  <c r="R228" i="30" s="1"/>
  <c r="P94" i="30"/>
  <c r="R94" i="30" s="1"/>
  <c r="P205" i="30"/>
  <c r="R205" i="30" s="1"/>
  <c r="P204" i="30"/>
  <c r="R204" i="30" s="1"/>
  <c r="P202" i="30"/>
  <c r="R202" i="30" s="1"/>
  <c r="P90" i="30"/>
  <c r="R90" i="30" s="1"/>
  <c r="P91" i="30"/>
  <c r="R91" i="30" s="1"/>
  <c r="P92" i="30"/>
  <c r="R92" i="30" s="1"/>
  <c r="P95" i="30"/>
  <c r="R95" i="30" s="1"/>
  <c r="P75" i="30"/>
  <c r="R75" i="30" s="1"/>
  <c r="P71" i="30"/>
  <c r="R71" i="30" s="1"/>
  <c r="P76" i="30"/>
  <c r="R76" i="30" s="1"/>
  <c r="P68" i="30"/>
  <c r="R68" i="30" s="1"/>
  <c r="P44" i="30"/>
  <c r="P43" i="30"/>
  <c r="P34" i="30"/>
  <c r="P33" i="30"/>
  <c r="P26" i="30"/>
  <c r="P11" i="30"/>
  <c r="P50" i="30"/>
  <c r="P47" i="30"/>
  <c r="P46" i="30"/>
  <c r="R5" i="33"/>
  <c r="S5" i="33"/>
  <c r="T5" i="33"/>
  <c r="U5" i="33"/>
  <c r="V5" i="33"/>
  <c r="W5" i="33"/>
  <c r="X5" i="33"/>
  <c r="Y5" i="33"/>
  <c r="Z5" i="33"/>
  <c r="Q5" i="33"/>
  <c r="P54" i="30" l="1"/>
  <c r="J93" i="32"/>
  <c r="J92" i="32"/>
  <c r="D93" i="32"/>
  <c r="D92" i="32"/>
  <c r="P282" i="30" l="1"/>
  <c r="D78" i="34" l="1"/>
  <c r="C73" i="34"/>
  <c r="C72" i="34"/>
  <c r="C71" i="34"/>
  <c r="C70" i="34"/>
  <c r="C69" i="34"/>
  <c r="C68" i="34"/>
  <c r="C67" i="34"/>
  <c r="C62" i="34"/>
  <c r="C61" i="34"/>
  <c r="C60" i="34"/>
  <c r="C59" i="34"/>
  <c r="C58" i="34"/>
  <c r="C57" i="34"/>
  <c r="C56" i="34"/>
  <c r="C51" i="34"/>
  <c r="C50" i="34"/>
  <c r="C49" i="34"/>
  <c r="C48" i="34"/>
  <c r="C47" i="34"/>
  <c r="C46" i="34"/>
  <c r="C45" i="34"/>
  <c r="C40" i="34"/>
  <c r="C39" i="34"/>
  <c r="C38" i="34"/>
  <c r="C37" i="34"/>
  <c r="C36" i="34"/>
  <c r="C35" i="34"/>
  <c r="C34" i="34"/>
  <c r="C27" i="34"/>
  <c r="C26" i="34"/>
  <c r="C25" i="34"/>
  <c r="C24" i="34"/>
  <c r="C23" i="34"/>
  <c r="C22" i="34"/>
  <c r="C21" i="34"/>
  <c r="E39" i="22" l="1"/>
  <c r="C32" i="22"/>
  <c r="C31" i="22"/>
  <c r="C30" i="22"/>
  <c r="C25" i="22"/>
  <c r="C24" i="22"/>
  <c r="C23" i="22"/>
  <c r="J102" i="32"/>
  <c r="J100" i="32"/>
  <c r="L94" i="32"/>
  <c r="K94" i="32"/>
  <c r="J94" i="32"/>
  <c r="J87" i="32"/>
  <c r="K59" i="32"/>
  <c r="J59" i="32"/>
  <c r="L51" i="32"/>
  <c r="M42" i="32"/>
  <c r="L32" i="22" s="1"/>
  <c r="M41" i="32"/>
  <c r="L31" i="22" s="1"/>
  <c r="M40" i="32"/>
  <c r="L30" i="22" s="1"/>
  <c r="L39" i="32"/>
  <c r="J39" i="32"/>
  <c r="L27" i="32"/>
  <c r="N12" i="32"/>
  <c r="N11" i="32"/>
  <c r="N10" i="32"/>
  <c r="K8" i="32"/>
  <c r="K27" i="32" s="1"/>
  <c r="J8" i="32"/>
  <c r="J27" i="32" s="1"/>
  <c r="D102" i="32"/>
  <c r="L53" i="32"/>
  <c r="K33" i="22" s="1"/>
  <c r="F94" i="32"/>
  <c r="F39" i="32"/>
  <c r="D39" i="32"/>
  <c r="J39" i="22" l="1"/>
  <c r="J103" i="32"/>
  <c r="J104" i="32" s="1"/>
  <c r="D103" i="32"/>
  <c r="P6" i="33" l="1"/>
  <c r="D125" i="22" s="1"/>
  <c r="J68" i="33"/>
  <c r="J67" i="33"/>
  <c r="J64" i="33"/>
  <c r="J63" i="33"/>
  <c r="P61" i="33"/>
  <c r="D180" i="22" s="1"/>
  <c r="P60" i="33"/>
  <c r="P59" i="33"/>
  <c r="P58" i="33"/>
  <c r="P57" i="33"/>
  <c r="P56" i="33"/>
  <c r="P55" i="33"/>
  <c r="P54" i="33"/>
  <c r="P53" i="33"/>
  <c r="P52" i="33"/>
  <c r="P51" i="33"/>
  <c r="P50" i="33"/>
  <c r="P49" i="33"/>
  <c r="P48" i="33"/>
  <c r="P47" i="33"/>
  <c r="P46" i="33"/>
  <c r="P45" i="33"/>
  <c r="P44" i="33"/>
  <c r="P43" i="33"/>
  <c r="P42" i="33"/>
  <c r="P41" i="33"/>
  <c r="P40" i="33"/>
  <c r="P39" i="33"/>
  <c r="P38" i="33"/>
  <c r="P37" i="33"/>
  <c r="P36" i="33"/>
  <c r="P35" i="33"/>
  <c r="P34" i="33"/>
  <c r="P33" i="33"/>
  <c r="P32" i="33"/>
  <c r="P31" i="33"/>
  <c r="P30" i="33"/>
  <c r="P29" i="33"/>
  <c r="P28" i="33"/>
  <c r="P27" i="33"/>
  <c r="P26" i="33"/>
  <c r="P25" i="33"/>
  <c r="P24" i="33"/>
  <c r="P23" i="33"/>
  <c r="P22" i="33"/>
  <c r="P21" i="33"/>
  <c r="P20" i="33"/>
  <c r="P19" i="33"/>
  <c r="P18" i="33"/>
  <c r="P17" i="33"/>
  <c r="P16" i="33"/>
  <c r="P15" i="33"/>
  <c r="P14" i="33"/>
  <c r="P13" i="33"/>
  <c r="P12" i="33"/>
  <c r="P11" i="33"/>
  <c r="P10" i="33"/>
  <c r="P9" i="33"/>
  <c r="P8" i="33"/>
  <c r="P7" i="33"/>
  <c r="C5" i="33"/>
  <c r="L3" i="33"/>
  <c r="J65" i="33" l="1"/>
  <c r="J69" i="33"/>
  <c r="C126" i="1" l="1"/>
  <c r="F126" i="1"/>
  <c r="C235" i="1" l="1"/>
  <c r="C244" i="1"/>
  <c r="D235" i="1"/>
  <c r="D254" i="1" l="1"/>
  <c r="B254" i="1" l="1"/>
  <c r="C18" i="22" s="1"/>
  <c r="J129" i="1"/>
  <c r="I129" i="1"/>
  <c r="H129" i="1"/>
  <c r="E18" i="22"/>
  <c r="D121" i="1"/>
  <c r="E436" i="8"/>
  <c r="D436" i="8"/>
  <c r="E435" i="8"/>
  <c r="D435" i="8"/>
  <c r="E434" i="8"/>
  <c r="D434" i="8"/>
  <c r="E433" i="8"/>
  <c r="D433" i="8"/>
  <c r="J133" i="32" l="1"/>
  <c r="J131" i="32" s="1"/>
  <c r="J126" i="32"/>
  <c r="J118" i="32"/>
  <c r="J111" i="32"/>
  <c r="D80" i="32"/>
  <c r="E59" i="32"/>
  <c r="D59" i="32"/>
  <c r="D75" i="32"/>
  <c r="D34" i="22" s="1"/>
  <c r="D87" i="32"/>
  <c r="H417" i="8"/>
  <c r="H423" i="8"/>
  <c r="D20" i="8"/>
  <c r="G67" i="8"/>
  <c r="H67" i="8" s="1"/>
  <c r="D43" i="8"/>
  <c r="D61" i="1"/>
  <c r="H151" i="8"/>
  <c r="H147" i="8"/>
  <c r="H143" i="8"/>
  <c r="H139" i="8"/>
  <c r="E4" i="22"/>
  <c r="G121" i="1"/>
  <c r="F121" i="1"/>
  <c r="E121" i="1"/>
  <c r="G46" i="22"/>
  <c r="F46" i="22"/>
  <c r="B402" i="8"/>
  <c r="C89" i="22" s="1"/>
  <c r="B399" i="8"/>
  <c r="C88" i="22"/>
  <c r="B396" i="8"/>
  <c r="C87" i="22" s="1"/>
  <c r="B393" i="8"/>
  <c r="C86" i="22" s="1"/>
  <c r="B390" i="8"/>
  <c r="C85" i="22" s="1"/>
  <c r="B387" i="8"/>
  <c r="C84" i="22" s="1"/>
  <c r="B384" i="8"/>
  <c r="C83" i="22" s="1"/>
  <c r="B381" i="8"/>
  <c r="C82" i="22" s="1"/>
  <c r="B378" i="8"/>
  <c r="B375" i="8"/>
  <c r="C80" i="22"/>
  <c r="B372" i="8"/>
  <c r="C79" i="22" s="1"/>
  <c r="B369" i="8"/>
  <c r="C78" i="22" s="1"/>
  <c r="B366" i="8"/>
  <c r="C77" i="22" s="1"/>
  <c r="B363" i="8"/>
  <c r="C76" i="22"/>
  <c r="B360" i="8"/>
  <c r="C75" i="22" s="1"/>
  <c r="B357" i="8"/>
  <c r="C74" i="22" s="1"/>
  <c r="B354" i="8"/>
  <c r="C73" i="22" s="1"/>
  <c r="B351" i="8"/>
  <c r="C72" i="22"/>
  <c r="B348" i="8"/>
  <c r="C71" i="22" s="1"/>
  <c r="B345" i="8"/>
  <c r="C70" i="22" s="1"/>
  <c r="B342" i="8"/>
  <c r="C69" i="22" s="1"/>
  <c r="B339" i="8"/>
  <c r="C68" i="22"/>
  <c r="B336" i="8"/>
  <c r="C67" i="22" s="1"/>
  <c r="B333" i="8"/>
  <c r="C66" i="22" s="1"/>
  <c r="B286" i="8"/>
  <c r="B283" i="8"/>
  <c r="C64" i="22" s="1"/>
  <c r="B280" i="8"/>
  <c r="C63" i="22"/>
  <c r="B277" i="8"/>
  <c r="C62" i="22" s="1"/>
  <c r="B206" i="8"/>
  <c r="C61" i="22" s="1"/>
  <c r="B203" i="8"/>
  <c r="C60" i="22" s="1"/>
  <c r="B199" i="8"/>
  <c r="C59" i="22"/>
  <c r="B196" i="8"/>
  <c r="C58" i="22" s="1"/>
  <c r="B193" i="8"/>
  <c r="C57" i="22" s="1"/>
  <c r="B189" i="8"/>
  <c r="C56" i="22" s="1"/>
  <c r="B186" i="8"/>
  <c r="C55" i="22"/>
  <c r="B183" i="8"/>
  <c r="C54" i="22" s="1"/>
  <c r="B180" i="8"/>
  <c r="C53" i="22" s="1"/>
  <c r="G317" i="8"/>
  <c r="H317" i="8" s="1"/>
  <c r="G263" i="8"/>
  <c r="H263" i="8" s="1"/>
  <c r="G262" i="8"/>
  <c r="H262" i="8" s="1"/>
  <c r="G261" i="8"/>
  <c r="H261" i="8" s="1"/>
  <c r="G260" i="8"/>
  <c r="H260" i="8" s="1"/>
  <c r="G259" i="8"/>
  <c r="H259" i="8" s="1"/>
  <c r="G258" i="8"/>
  <c r="H258" i="8" s="1"/>
  <c r="G256" i="8"/>
  <c r="H256" i="8" s="1"/>
  <c r="G255" i="8"/>
  <c r="H255" i="8" s="1"/>
  <c r="G254" i="8"/>
  <c r="H254" i="8" s="1"/>
  <c r="G253" i="8"/>
  <c r="H253" i="8" s="1"/>
  <c r="G135" i="8"/>
  <c r="H135" i="8" s="1"/>
  <c r="G133" i="8"/>
  <c r="H133" i="8" s="1"/>
  <c r="B133" i="8"/>
  <c r="G132" i="8"/>
  <c r="H132" i="8" s="1"/>
  <c r="B132" i="8"/>
  <c r="G131" i="8"/>
  <c r="H131" i="8" s="1"/>
  <c r="B131" i="8"/>
  <c r="G106" i="8"/>
  <c r="H106" i="8" s="1"/>
  <c r="G104" i="8"/>
  <c r="H104" i="8" s="1"/>
  <c r="B104" i="8"/>
  <c r="G103" i="8"/>
  <c r="H103" i="8" s="1"/>
  <c r="B103" i="8"/>
  <c r="G102" i="8"/>
  <c r="H102" i="8" s="1"/>
  <c r="B102" i="8"/>
  <c r="G71" i="8"/>
  <c r="H71" i="8" s="1"/>
  <c r="G70" i="8"/>
  <c r="H70" i="8" s="1"/>
  <c r="G69" i="8"/>
  <c r="H69" i="8" s="1"/>
  <c r="C64" i="8"/>
  <c r="G45" i="8"/>
  <c r="G42" i="8"/>
  <c r="G39" i="8"/>
  <c r="H39" i="8" s="1"/>
  <c r="G38" i="8"/>
  <c r="H38" i="8" s="1"/>
  <c r="G37" i="8"/>
  <c r="H37" i="8" s="1"/>
  <c r="H40" i="8" s="1"/>
  <c r="G34" i="8"/>
  <c r="G31" i="8"/>
  <c r="H31" i="8" s="1"/>
  <c r="G30" i="8"/>
  <c r="H30" i="8" s="1"/>
  <c r="G29" i="8"/>
  <c r="H29" i="8" s="1"/>
  <c r="G28" i="8"/>
  <c r="H28" i="8" s="1"/>
  <c r="G27" i="8"/>
  <c r="H27" i="8" s="1"/>
  <c r="G26" i="8"/>
  <c r="H26" i="8" s="1"/>
  <c r="G25" i="8"/>
  <c r="H25" i="8" s="1"/>
  <c r="G18" i="8"/>
  <c r="H18" i="8" s="1"/>
  <c r="G17" i="8"/>
  <c r="H17" i="8" s="1"/>
  <c r="G15" i="8"/>
  <c r="H15" i="8" s="1"/>
  <c r="G14" i="8"/>
  <c r="H14" i="8" s="1"/>
  <c r="G13" i="8"/>
  <c r="H13" i="8" s="1"/>
  <c r="G12" i="8"/>
  <c r="H12" i="8" s="1"/>
  <c r="G11" i="8"/>
  <c r="H11" i="8" s="1"/>
  <c r="E402" i="8"/>
  <c r="E89" i="22" s="1"/>
  <c r="D402" i="8"/>
  <c r="D89" i="22" s="1"/>
  <c r="C81" i="22"/>
  <c r="C65" i="22"/>
  <c r="J429" i="8"/>
  <c r="H429" i="8"/>
  <c r="H428" i="8"/>
  <c r="H427" i="8"/>
  <c r="H426" i="8"/>
  <c r="H425" i="8"/>
  <c r="J424" i="8"/>
  <c r="J423" i="8"/>
  <c r="H422" i="8"/>
  <c r="H421" i="8"/>
  <c r="H420" i="8"/>
  <c r="J419" i="8"/>
  <c r="J418" i="8"/>
  <c r="J417" i="8"/>
  <c r="H416" i="8"/>
  <c r="H415" i="8"/>
  <c r="J414" i="8"/>
  <c r="J413" i="8"/>
  <c r="J412" i="8"/>
  <c r="J411" i="8"/>
  <c r="H411" i="8"/>
  <c r="H410" i="8"/>
  <c r="J409" i="8"/>
  <c r="J408" i="8"/>
  <c r="J407" i="8"/>
  <c r="J406" i="8"/>
  <c r="J405" i="8"/>
  <c r="H405" i="8"/>
  <c r="J403" i="8"/>
  <c r="H403" i="8"/>
  <c r="H400" i="8"/>
  <c r="E399" i="8"/>
  <c r="E88" i="22" s="1"/>
  <c r="D399" i="8"/>
  <c r="D88" i="22" s="1"/>
  <c r="H397" i="8"/>
  <c r="E396" i="8"/>
  <c r="E87" i="22" s="1"/>
  <c r="D396" i="8"/>
  <c r="D87" i="22"/>
  <c r="H394" i="8"/>
  <c r="E393" i="8"/>
  <c r="E86" i="22" s="1"/>
  <c r="D393" i="8"/>
  <c r="D86" i="22" s="1"/>
  <c r="H391" i="8"/>
  <c r="E390" i="8"/>
  <c r="E85" i="22"/>
  <c r="D390" i="8"/>
  <c r="D85" i="22" s="1"/>
  <c r="J388" i="8"/>
  <c r="E387" i="8"/>
  <c r="E84" i="22"/>
  <c r="D387" i="8"/>
  <c r="D84" i="22" s="1"/>
  <c r="J385" i="8"/>
  <c r="H385" i="8"/>
  <c r="E384" i="8"/>
  <c r="E83" i="22" s="1"/>
  <c r="D384" i="8"/>
  <c r="D83" i="22" s="1"/>
  <c r="H382" i="8"/>
  <c r="E381" i="8"/>
  <c r="E82" i="22" s="1"/>
  <c r="D381" i="8"/>
  <c r="D82" i="22" s="1"/>
  <c r="H379" i="8"/>
  <c r="E378" i="8"/>
  <c r="E81" i="22" s="1"/>
  <c r="D378" i="8"/>
  <c r="D81" i="22" s="1"/>
  <c r="H376" i="8"/>
  <c r="E375" i="8"/>
  <c r="E80" i="22" s="1"/>
  <c r="D375" i="8"/>
  <c r="D80" i="22" s="1"/>
  <c r="J373" i="8"/>
  <c r="E372" i="8"/>
  <c r="E79" i="22" s="1"/>
  <c r="D372" i="8"/>
  <c r="D79" i="22" s="1"/>
  <c r="J370" i="8"/>
  <c r="E369" i="8"/>
  <c r="E78" i="22" s="1"/>
  <c r="D369" i="8"/>
  <c r="D78" i="22" s="1"/>
  <c r="J367" i="8"/>
  <c r="H367" i="8"/>
  <c r="E366" i="8"/>
  <c r="E77" i="22" s="1"/>
  <c r="D366" i="8"/>
  <c r="D77" i="22"/>
  <c r="H364" i="8"/>
  <c r="E363" i="8"/>
  <c r="E76" i="22" s="1"/>
  <c r="D363" i="8"/>
  <c r="D76" i="22"/>
  <c r="H361" i="8"/>
  <c r="E360" i="8"/>
  <c r="E75" i="22" s="1"/>
  <c r="D360" i="8"/>
  <c r="D75" i="22" s="1"/>
  <c r="J358" i="8"/>
  <c r="E357" i="8"/>
  <c r="E74" i="22" s="1"/>
  <c r="D357" i="8"/>
  <c r="D74" i="22" s="1"/>
  <c r="J355" i="8"/>
  <c r="E354" i="8"/>
  <c r="E73" i="22" s="1"/>
  <c r="D354" i="8"/>
  <c r="D73" i="22"/>
  <c r="J352" i="8"/>
  <c r="E351" i="8"/>
  <c r="E72" i="22" s="1"/>
  <c r="D351" i="8"/>
  <c r="D72" i="22"/>
  <c r="J349" i="8"/>
  <c r="H349" i="8"/>
  <c r="E348" i="8"/>
  <c r="E71" i="22"/>
  <c r="D348" i="8"/>
  <c r="D71" i="22" s="1"/>
  <c r="H346" i="8"/>
  <c r="E345" i="8"/>
  <c r="E70" i="22" s="1"/>
  <c r="D345" i="8"/>
  <c r="D70" i="22"/>
  <c r="J343" i="8"/>
  <c r="E342" i="8"/>
  <c r="E69" i="22" s="1"/>
  <c r="D342" i="8"/>
  <c r="D69" i="22"/>
  <c r="J340" i="8"/>
  <c r="E339" i="8"/>
  <c r="E68" i="22"/>
  <c r="D339" i="8"/>
  <c r="D68" i="22" s="1"/>
  <c r="J337" i="8"/>
  <c r="E336" i="8"/>
  <c r="E67" i="22"/>
  <c r="D336" i="8"/>
  <c r="D67" i="22" s="1"/>
  <c r="J334" i="8"/>
  <c r="E333" i="8"/>
  <c r="D333" i="8"/>
  <c r="D66" i="22" s="1"/>
  <c r="J331" i="8"/>
  <c r="J430" i="8" s="1"/>
  <c r="H331" i="8"/>
  <c r="H316" i="8"/>
  <c r="H315" i="8"/>
  <c r="H309" i="8"/>
  <c r="H308" i="8"/>
  <c r="H307" i="8"/>
  <c r="H306" i="8"/>
  <c r="H304" i="8"/>
  <c r="H303" i="8"/>
  <c r="E244" i="8"/>
  <c r="H302" i="8"/>
  <c r="E243" i="8" s="1"/>
  <c r="H301" i="8"/>
  <c r="H310" i="8" s="1"/>
  <c r="B300" i="8"/>
  <c r="H295" i="8"/>
  <c r="H294" i="8"/>
  <c r="H293" i="8"/>
  <c r="H292" i="8"/>
  <c r="H291" i="8"/>
  <c r="H290" i="8"/>
  <c r="H288" i="8"/>
  <c r="H287" i="8"/>
  <c r="E286" i="8"/>
  <c r="E65" i="22" s="1"/>
  <c r="D286" i="8"/>
  <c r="D65" i="22" s="1"/>
  <c r="H284" i="8"/>
  <c r="E283" i="8"/>
  <c r="E64" i="22" s="1"/>
  <c r="D283" i="8"/>
  <c r="D64" i="22"/>
  <c r="H281" i="8"/>
  <c r="E280" i="8"/>
  <c r="E63" i="22" s="1"/>
  <c r="D280" i="8"/>
  <c r="H278" i="8"/>
  <c r="E277" i="8"/>
  <c r="E62" i="22" s="1"/>
  <c r="D277" i="8"/>
  <c r="D62" i="22" s="1"/>
  <c r="H275" i="8"/>
  <c r="H296" i="8" s="1"/>
  <c r="H265" i="8"/>
  <c r="H264" i="8"/>
  <c r="D246" i="8"/>
  <c r="E245" i="8"/>
  <c r="H241" i="8"/>
  <c r="H238" i="8"/>
  <c r="H237" i="8"/>
  <c r="H236" i="8"/>
  <c r="H235" i="8"/>
  <c r="H234" i="8"/>
  <c r="H233" i="8"/>
  <c r="H231" i="8"/>
  <c r="H230" i="8"/>
  <c r="H228" i="8"/>
  <c r="H227" i="8"/>
  <c r="H226" i="8"/>
  <c r="H225" i="8"/>
  <c r="H224" i="8"/>
  <c r="H222" i="8"/>
  <c r="H221" i="8"/>
  <c r="H220" i="8"/>
  <c r="H219" i="8"/>
  <c r="H218" i="8"/>
  <c r="H217" i="8"/>
  <c r="H216" i="8"/>
  <c r="H214" i="8"/>
  <c r="H213" i="8"/>
  <c r="H209" i="8"/>
  <c r="H208" i="8"/>
  <c r="E206" i="8"/>
  <c r="E61" i="22" s="1"/>
  <c r="D206" i="8"/>
  <c r="D61" i="22"/>
  <c r="H204" i="8"/>
  <c r="E203" i="8"/>
  <c r="E60" i="22"/>
  <c r="D203" i="8"/>
  <c r="D60" i="22" s="1"/>
  <c r="H201" i="8"/>
  <c r="E199" i="8"/>
  <c r="E59" i="22"/>
  <c r="D199" i="8"/>
  <c r="D59" i="22" s="1"/>
  <c r="H197" i="8"/>
  <c r="E196" i="8"/>
  <c r="D196" i="8"/>
  <c r="D58" i="22" s="1"/>
  <c r="H194" i="8"/>
  <c r="E193" i="8"/>
  <c r="E57" i="22"/>
  <c r="D193" i="8"/>
  <c r="D57" i="22" s="1"/>
  <c r="H191" i="8"/>
  <c r="H190" i="8"/>
  <c r="E189" i="8"/>
  <c r="E56" i="22" s="1"/>
  <c r="D189" i="8"/>
  <c r="D56" i="22"/>
  <c r="H187" i="8"/>
  <c r="E186" i="8"/>
  <c r="E55" i="22" s="1"/>
  <c r="D186" i="8"/>
  <c r="D55" i="22" s="1"/>
  <c r="H184" i="8"/>
  <c r="E183" i="8"/>
  <c r="E54" i="22" s="1"/>
  <c r="D183" i="8"/>
  <c r="D54" i="22"/>
  <c r="H181" i="8"/>
  <c r="E180" i="8"/>
  <c r="E53" i="22" s="1"/>
  <c r="D180" i="8"/>
  <c r="D53" i="22" s="1"/>
  <c r="H178" i="8"/>
  <c r="H210" i="8" s="1"/>
  <c r="D174" i="8"/>
  <c r="B174" i="8"/>
  <c r="C52" i="22" s="1"/>
  <c r="D172" i="8"/>
  <c r="D51" i="22" s="1"/>
  <c r="B172" i="8"/>
  <c r="C51" i="22" s="1"/>
  <c r="D170" i="8"/>
  <c r="D50" i="22" s="1"/>
  <c r="B170" i="8"/>
  <c r="C50" i="22" s="1"/>
  <c r="H165" i="8"/>
  <c r="H164" i="8"/>
  <c r="H163" i="8"/>
  <c r="H162" i="8"/>
  <c r="H161" i="8"/>
  <c r="H160" i="8"/>
  <c r="H159" i="8"/>
  <c r="H157" i="8"/>
  <c r="H156" i="8"/>
  <c r="H153" i="8"/>
  <c r="H152" i="8"/>
  <c r="H149" i="8"/>
  <c r="H148" i="8"/>
  <c r="H145" i="8"/>
  <c r="H144" i="8"/>
  <c r="H141" i="8"/>
  <c r="H140" i="8"/>
  <c r="H136" i="8"/>
  <c r="H129" i="8"/>
  <c r="H128" i="8"/>
  <c r="H127" i="8"/>
  <c r="H126" i="8"/>
  <c r="H124" i="8"/>
  <c r="H123" i="8"/>
  <c r="H120" i="8"/>
  <c r="H119" i="8"/>
  <c r="H166" i="8" s="1"/>
  <c r="H117" i="8"/>
  <c r="H116" i="8"/>
  <c r="H107" i="8"/>
  <c r="H100" i="8"/>
  <c r="H99" i="8"/>
  <c r="H98" i="8"/>
  <c r="H97" i="8"/>
  <c r="H95" i="8"/>
  <c r="H94" i="8"/>
  <c r="H91" i="8"/>
  <c r="H90" i="8"/>
  <c r="H88" i="8"/>
  <c r="H87" i="8"/>
  <c r="G61" i="8"/>
  <c r="G49" i="22" s="1"/>
  <c r="F61" i="8"/>
  <c r="F49" i="22"/>
  <c r="E61" i="8"/>
  <c r="E49" i="22" s="1"/>
  <c r="D61" i="8"/>
  <c r="D49" i="22" s="1"/>
  <c r="B61" i="8"/>
  <c r="C49" i="22" s="1"/>
  <c r="G58" i="8"/>
  <c r="G48" i="22" s="1"/>
  <c r="F58" i="8"/>
  <c r="F48" i="22" s="1"/>
  <c r="E58" i="8"/>
  <c r="E48" i="22" s="1"/>
  <c r="D58" i="8"/>
  <c r="D48" i="22" s="1"/>
  <c r="B58" i="8"/>
  <c r="C48" i="22"/>
  <c r="D40" i="8"/>
  <c r="D32" i="8"/>
  <c r="D9" i="8"/>
  <c r="D47" i="22" s="1"/>
  <c r="B9" i="8"/>
  <c r="C47" i="22" s="1"/>
  <c r="H8" i="8"/>
  <c r="H6" i="8"/>
  <c r="B52" i="1"/>
  <c r="F38" i="22"/>
  <c r="C29" i="22"/>
  <c r="J29" i="22"/>
  <c r="E29" i="22"/>
  <c r="C16" i="22"/>
  <c r="C212" i="1"/>
  <c r="D16" i="22" s="1"/>
  <c r="G106" i="1"/>
  <c r="G103" i="1"/>
  <c r="D15" i="22"/>
  <c r="C15" i="22"/>
  <c r="F101" i="1"/>
  <c r="F99" i="1" s="1"/>
  <c r="C227" i="1"/>
  <c r="F120" i="1"/>
  <c r="C121" i="1"/>
  <c r="F134" i="1"/>
  <c r="C134" i="1"/>
  <c r="F116" i="1"/>
  <c r="F117" i="1"/>
  <c r="F115" i="1"/>
  <c r="F113" i="1"/>
  <c r="F112" i="1"/>
  <c r="F109" i="1"/>
  <c r="F106" i="1"/>
  <c r="F103" i="1"/>
  <c r="F118" i="1"/>
  <c r="G115" i="1"/>
  <c r="G116" i="1"/>
  <c r="G117" i="1"/>
  <c r="G109" i="1"/>
  <c r="G120" i="1"/>
  <c r="E66" i="22"/>
  <c r="D63" i="22"/>
  <c r="E58" i="22"/>
  <c r="D52" i="22"/>
  <c r="C17" i="22"/>
  <c r="D32" i="28"/>
  <c r="D40" i="28"/>
  <c r="D42" i="28" s="1"/>
  <c r="D94" i="28"/>
  <c r="D43" i="28" s="1"/>
  <c r="D100" i="28"/>
  <c r="D44" i="28" s="1"/>
  <c r="D112" i="28"/>
  <c r="D45" i="28" s="1"/>
  <c r="D120" i="28"/>
  <c r="D46" i="28" s="1"/>
  <c r="D47" i="28"/>
  <c r="D141" i="28"/>
  <c r="D48" i="28"/>
  <c r="D161" i="28"/>
  <c r="D49" i="28"/>
  <c r="D50" i="28"/>
  <c r="D175" i="28"/>
  <c r="D51" i="28" s="1"/>
  <c r="D52" i="28"/>
  <c r="D185" i="28"/>
  <c r="D193" i="28" s="1"/>
  <c r="D188" i="28"/>
  <c r="D191" i="28"/>
  <c r="D214" i="28"/>
  <c r="D231" i="28"/>
  <c r="D113" i="28"/>
  <c r="D236" i="28"/>
  <c r="D124" i="28"/>
  <c r="D217" i="28"/>
  <c r="D224" i="28"/>
  <c r="D128" i="28"/>
  <c r="D220" i="28"/>
  <c r="D225" i="28" s="1"/>
  <c r="D143" i="28"/>
  <c r="D147" i="28"/>
  <c r="D152" i="28" s="1"/>
  <c r="D82" i="28" s="1"/>
  <c r="D66" i="1" s="1"/>
  <c r="D151" i="28"/>
  <c r="F53" i="32"/>
  <c r="F33" i="22" s="1"/>
  <c r="L22" i="22"/>
  <c r="G22" i="22"/>
  <c r="D152" i="1"/>
  <c r="E9" i="22" s="1"/>
  <c r="C152" i="1"/>
  <c r="D9" i="22" s="1"/>
  <c r="D160" i="1"/>
  <c r="D164" i="1"/>
  <c r="C160" i="1"/>
  <c r="C164" i="1"/>
  <c r="C208" i="28"/>
  <c r="C207" i="28"/>
  <c r="C206" i="28"/>
  <c r="C205" i="28"/>
  <c r="C16" i="28"/>
  <c r="D37" i="22"/>
  <c r="D36" i="22"/>
  <c r="I38" i="22"/>
  <c r="G42" i="32"/>
  <c r="G32" i="22" s="1"/>
  <c r="G41" i="32"/>
  <c r="G31" i="22" s="1"/>
  <c r="C213" i="1"/>
  <c r="E109" i="1"/>
  <c r="D109" i="1"/>
  <c r="C109" i="1"/>
  <c r="E106" i="1"/>
  <c r="D106" i="1"/>
  <c r="C106" i="1"/>
  <c r="E103" i="1"/>
  <c r="D103" i="1"/>
  <c r="C103" i="1"/>
  <c r="G101" i="1"/>
  <c r="G99" i="1" s="1"/>
  <c r="E99" i="1"/>
  <c r="D99" i="1"/>
  <c r="C99" i="1"/>
  <c r="F51" i="32"/>
  <c r="M25" i="22"/>
  <c r="M24" i="22"/>
  <c r="M23" i="22"/>
  <c r="H25" i="22"/>
  <c r="H24" i="22"/>
  <c r="H23" i="22"/>
  <c r="C9" i="22"/>
  <c r="C14" i="22"/>
  <c r="C13" i="22"/>
  <c r="C12" i="22"/>
  <c r="D155" i="1"/>
  <c r="E11" i="22" s="1"/>
  <c r="C11" i="22"/>
  <c r="C10" i="22"/>
  <c r="C8" i="22"/>
  <c r="C7" i="22"/>
  <c r="C68" i="1"/>
  <c r="D6" i="22" s="1"/>
  <c r="C6" i="22"/>
  <c r="D4" i="22"/>
  <c r="C63" i="1"/>
  <c r="D5" i="22" s="1"/>
  <c r="C5" i="22"/>
  <c r="M22" i="22"/>
  <c r="K22" i="22"/>
  <c r="J22" i="22"/>
  <c r="I22" i="22"/>
  <c r="H22" i="22"/>
  <c r="F22" i="22"/>
  <c r="E22" i="22"/>
  <c r="D22" i="22"/>
  <c r="E46" i="22"/>
  <c r="D46" i="22"/>
  <c r="C42" i="22"/>
  <c r="C122" i="32"/>
  <c r="C40" i="22" s="1"/>
  <c r="C204" i="1"/>
  <c r="AH19" i="31"/>
  <c r="AH20" i="31" s="1"/>
  <c r="AH29" i="31"/>
  <c r="AH23" i="31"/>
  <c r="AH24" i="31"/>
  <c r="AH27" i="31"/>
  <c r="AH28" i="31" s="1"/>
  <c r="AG19" i="31"/>
  <c r="AG20" i="31"/>
  <c r="AG29" i="31" s="1"/>
  <c r="AG23" i="31"/>
  <c r="AG24" i="31" s="1"/>
  <c r="AG30" i="31"/>
  <c r="AG27" i="31"/>
  <c r="AG28" i="31"/>
  <c r="AF19" i="31"/>
  <c r="AF20" i="31" s="1"/>
  <c r="AF29" i="31"/>
  <c r="AF23" i="31"/>
  <c r="AF24" i="31"/>
  <c r="AF27" i="31"/>
  <c r="AF28" i="31" s="1"/>
  <c r="AE19" i="31"/>
  <c r="AE20" i="31"/>
  <c r="AE29" i="31" s="1"/>
  <c r="AE23" i="31"/>
  <c r="AE24" i="31" s="1"/>
  <c r="AE30" i="31"/>
  <c r="AE27" i="31"/>
  <c r="AE28" i="31"/>
  <c r="AD19" i="31"/>
  <c r="AD20" i="31" s="1"/>
  <c r="AD29" i="31"/>
  <c r="AD23" i="31"/>
  <c r="AD24" i="31"/>
  <c r="AD27" i="31"/>
  <c r="AD28" i="31" s="1"/>
  <c r="AC19" i="31"/>
  <c r="AC20" i="31"/>
  <c r="AC29" i="31" s="1"/>
  <c r="AC23" i="31"/>
  <c r="AC24" i="31" s="1"/>
  <c r="AC30" i="31"/>
  <c r="AC27" i="31"/>
  <c r="AC28" i="31"/>
  <c r="AB19" i="31"/>
  <c r="AB20" i="31" s="1"/>
  <c r="AB29" i="31"/>
  <c r="AB23" i="31"/>
  <c r="AB24" i="31"/>
  <c r="AB27" i="31"/>
  <c r="AB28" i="31" s="1"/>
  <c r="AA19" i="31"/>
  <c r="AA20" i="31"/>
  <c r="AA29" i="31" s="1"/>
  <c r="AA23" i="31"/>
  <c r="AA24" i="31" s="1"/>
  <c r="AA30" i="31"/>
  <c r="AA27" i="31"/>
  <c r="AA28" i="31"/>
  <c r="Z19" i="31"/>
  <c r="Z20" i="31" s="1"/>
  <c r="Z29" i="31"/>
  <c r="Z23" i="31"/>
  <c r="Z24" i="31"/>
  <c r="Z27" i="31"/>
  <c r="Z28" i="31" s="1"/>
  <c r="Y19" i="31"/>
  <c r="Y20" i="31"/>
  <c r="Y29" i="31" s="1"/>
  <c r="Y23" i="31"/>
  <c r="Y24" i="31" s="1"/>
  <c r="Y30" i="31"/>
  <c r="Y27" i="31"/>
  <c r="Y28" i="31"/>
  <c r="X19" i="31"/>
  <c r="X20" i="31" s="1"/>
  <c r="X29" i="31"/>
  <c r="X23" i="31"/>
  <c r="X24" i="31"/>
  <c r="X27" i="31"/>
  <c r="X28" i="31" s="1"/>
  <c r="W19" i="31"/>
  <c r="W20" i="31"/>
  <c r="W29" i="31" s="1"/>
  <c r="W23" i="31"/>
  <c r="W24" i="31" s="1"/>
  <c r="W30" i="31"/>
  <c r="W27" i="31"/>
  <c r="W28" i="31"/>
  <c r="V19" i="31"/>
  <c r="V20" i="31" s="1"/>
  <c r="V29" i="31"/>
  <c r="V23" i="31"/>
  <c r="V24" i="31"/>
  <c r="V27" i="31"/>
  <c r="V28" i="31" s="1"/>
  <c r="U19" i="31"/>
  <c r="U20" i="31"/>
  <c r="U29" i="31" s="1"/>
  <c r="U23" i="31"/>
  <c r="U24" i="31" s="1"/>
  <c r="U30" i="31"/>
  <c r="U27" i="31"/>
  <c r="U28" i="31"/>
  <c r="T19" i="31"/>
  <c r="T20" i="31" s="1"/>
  <c r="T29" i="31"/>
  <c r="T23" i="31"/>
  <c r="T24" i="31"/>
  <c r="T27" i="31"/>
  <c r="T28" i="31" s="1"/>
  <c r="S19" i="31"/>
  <c r="S20" i="31"/>
  <c r="S29" i="31" s="1"/>
  <c r="S23" i="31"/>
  <c r="S24" i="31" s="1"/>
  <c r="S30" i="31"/>
  <c r="S27" i="31"/>
  <c r="S28" i="31"/>
  <c r="R19" i="31"/>
  <c r="R20" i="31" s="1"/>
  <c r="R29" i="31"/>
  <c r="R23" i="31"/>
  <c r="R24" i="31"/>
  <c r="R27" i="31"/>
  <c r="R28" i="31" s="1"/>
  <c r="Q19" i="31"/>
  <c r="Q20" i="31"/>
  <c r="Q29" i="31" s="1"/>
  <c r="Q23" i="31"/>
  <c r="Q24" i="31" s="1"/>
  <c r="Q30" i="31" s="1"/>
  <c r="Q27" i="31"/>
  <c r="Q28" i="31"/>
  <c r="P19" i="31"/>
  <c r="P20" i="31" s="1"/>
  <c r="P29" i="31"/>
  <c r="P23" i="31"/>
  <c r="P24" i="31"/>
  <c r="P27" i="31"/>
  <c r="P28" i="31" s="1"/>
  <c r="O19" i="31"/>
  <c r="O20" i="31"/>
  <c r="O29" i="31" s="1"/>
  <c r="O30" i="31" s="1"/>
  <c r="O23" i="31"/>
  <c r="O24" i="31" s="1"/>
  <c r="O27" i="31"/>
  <c r="O28" i="31"/>
  <c r="N19" i="31"/>
  <c r="N20" i="31" s="1"/>
  <c r="N29" i="31" s="1"/>
  <c r="N23" i="31"/>
  <c r="N24" i="31"/>
  <c r="N30" i="31" s="1"/>
  <c r="N27" i="31"/>
  <c r="N28" i="31" s="1"/>
  <c r="N31" i="31" s="1"/>
  <c r="M19" i="31"/>
  <c r="M20" i="31"/>
  <c r="M29" i="31" s="1"/>
  <c r="M23" i="31"/>
  <c r="M24" i="31" s="1"/>
  <c r="M27" i="31"/>
  <c r="M28" i="31"/>
  <c r="L19" i="31"/>
  <c r="L20" i="31" s="1"/>
  <c r="L29" i="31" s="1"/>
  <c r="L23" i="31"/>
  <c r="L24" i="31"/>
  <c r="L27" i="31"/>
  <c r="L28" i="31" s="1"/>
  <c r="K19" i="31"/>
  <c r="K20" i="31"/>
  <c r="K29" i="31" s="1"/>
  <c r="K23" i="31"/>
  <c r="K24" i="31" s="1"/>
  <c r="K30" i="31"/>
  <c r="K27" i="31"/>
  <c r="K28" i="31"/>
  <c r="J19" i="31"/>
  <c r="J20" i="31" s="1"/>
  <c r="J29" i="31" s="1"/>
  <c r="J23" i="31"/>
  <c r="J24" i="31"/>
  <c r="J30" i="31" s="1"/>
  <c r="J31" i="31" s="1"/>
  <c r="J27" i="31"/>
  <c r="J28" i="31" s="1"/>
  <c r="I19" i="31"/>
  <c r="I20" i="31"/>
  <c r="I29" i="31" s="1"/>
  <c r="I23" i="31"/>
  <c r="I24" i="31" s="1"/>
  <c r="I27" i="31"/>
  <c r="I28" i="31"/>
  <c r="H19" i="31"/>
  <c r="H20" i="31" s="1"/>
  <c r="H29" i="31" s="1"/>
  <c r="H23" i="31"/>
  <c r="H24" i="31"/>
  <c r="H27" i="31"/>
  <c r="H28" i="31" s="1"/>
  <c r="G19" i="31"/>
  <c r="G20" i="31"/>
  <c r="G29" i="31" s="1"/>
  <c r="G23" i="31"/>
  <c r="G24" i="31" s="1"/>
  <c r="G30" i="31" s="1"/>
  <c r="G27" i="31"/>
  <c r="G28" i="31"/>
  <c r="F19" i="31"/>
  <c r="F20" i="31" s="1"/>
  <c r="F29" i="31" s="1"/>
  <c r="F23" i="31"/>
  <c r="F24" i="31"/>
  <c r="F27" i="31"/>
  <c r="F28" i="31" s="1"/>
  <c r="E23" i="31"/>
  <c r="E24" i="31"/>
  <c r="E19" i="31"/>
  <c r="E20" i="31"/>
  <c r="E29" i="31" s="1"/>
  <c r="E27" i="31"/>
  <c r="E28" i="31"/>
  <c r="J122" i="32"/>
  <c r="I40" i="22" s="1"/>
  <c r="J139" i="32"/>
  <c r="I41" i="22" s="1"/>
  <c r="C41" i="22"/>
  <c r="D18" i="28"/>
  <c r="C188" i="1"/>
  <c r="C57" i="1"/>
  <c r="C60" i="1"/>
  <c r="C65" i="1"/>
  <c r="K38" i="22"/>
  <c r="J38" i="22"/>
  <c r="E94" i="32"/>
  <c r="E38" i="22" s="1"/>
  <c r="D94" i="32"/>
  <c r="D38" i="22" s="1"/>
  <c r="I37" i="22"/>
  <c r="C38" i="22"/>
  <c r="C37" i="22"/>
  <c r="C36" i="22"/>
  <c r="C35" i="22"/>
  <c r="C34" i="22"/>
  <c r="C33" i="22"/>
  <c r="F27" i="32"/>
  <c r="D156" i="28"/>
  <c r="D109" i="28"/>
  <c r="AH16" i="31"/>
  <c r="AH26" i="31" s="1"/>
  <c r="AG16" i="31"/>
  <c r="AF16" i="31"/>
  <c r="AF26" i="31" s="1"/>
  <c r="AE16" i="31"/>
  <c r="AD16" i="31"/>
  <c r="AD26" i="31" s="1"/>
  <c r="AC16" i="31"/>
  <c r="AB16" i="31"/>
  <c r="AB26" i="31" s="1"/>
  <c r="AA16" i="31"/>
  <c r="Z16" i="31"/>
  <c r="Z26" i="31" s="1"/>
  <c r="Y16" i="31"/>
  <c r="X16" i="31"/>
  <c r="X26" i="31" s="1"/>
  <c r="W16" i="31"/>
  <c r="V16" i="31"/>
  <c r="V26" i="31" s="1"/>
  <c r="U16" i="31"/>
  <c r="T16" i="31"/>
  <c r="T26" i="31" s="1"/>
  <c r="S16" i="31"/>
  <c r="R16" i="31"/>
  <c r="R26" i="31" s="1"/>
  <c r="Q16" i="31"/>
  <c r="P16" i="31"/>
  <c r="P26" i="31" s="1"/>
  <c r="O16" i="31"/>
  <c r="N16" i="31"/>
  <c r="N26" i="31" s="1"/>
  <c r="M16" i="31"/>
  <c r="L16" i="31"/>
  <c r="L26" i="31" s="1"/>
  <c r="K16" i="31"/>
  <c r="J16" i="31"/>
  <c r="J26" i="31" s="1"/>
  <c r="I16" i="31"/>
  <c r="H16" i="31"/>
  <c r="H26" i="31" s="1"/>
  <c r="G16" i="31"/>
  <c r="F16" i="31"/>
  <c r="F26" i="31" s="1"/>
  <c r="E16" i="31"/>
  <c r="AH22" i="31"/>
  <c r="AF22" i="31"/>
  <c r="AD22" i="31"/>
  <c r="AB22" i="31"/>
  <c r="Z22" i="31"/>
  <c r="X22" i="31"/>
  <c r="V22" i="31"/>
  <c r="T22" i="31"/>
  <c r="R22" i="31"/>
  <c r="P22" i="31"/>
  <c r="N22" i="31"/>
  <c r="L22" i="31"/>
  <c r="J22" i="31"/>
  <c r="H22" i="31"/>
  <c r="F22" i="31"/>
  <c r="AH18" i="31"/>
  <c r="AF18" i="31"/>
  <c r="AD18" i="31"/>
  <c r="AB18" i="31"/>
  <c r="Z18" i="31"/>
  <c r="X18" i="31"/>
  <c r="V18" i="31"/>
  <c r="T18" i="31"/>
  <c r="R18" i="31"/>
  <c r="P18" i="31"/>
  <c r="N18" i="31"/>
  <c r="L18" i="31"/>
  <c r="J18" i="31"/>
  <c r="H18" i="31"/>
  <c r="F18" i="31"/>
  <c r="C1" i="1"/>
  <c r="I36" i="22"/>
  <c r="G40" i="32"/>
  <c r="G30" i="22" s="1"/>
  <c r="E242" i="8"/>
  <c r="E246" i="8" s="1"/>
  <c r="F246" i="8" s="1"/>
  <c r="H246" i="8" s="1"/>
  <c r="H247" i="8" s="1"/>
  <c r="H250" i="8" s="1"/>
  <c r="D44" i="8"/>
  <c r="D45" i="8" s="1"/>
  <c r="H45" i="8" s="1"/>
  <c r="D41" i="8"/>
  <c r="D42" i="8" s="1"/>
  <c r="D33" i="8"/>
  <c r="D34" i="8" s="1"/>
  <c r="J117" i="32" l="1"/>
  <c r="J114" i="32" s="1"/>
  <c r="J110" i="32" s="1"/>
  <c r="J141" i="32" s="1"/>
  <c r="E27" i="32"/>
  <c r="D81" i="32" s="1"/>
  <c r="D35" i="22" s="1"/>
  <c r="H430" i="8"/>
  <c r="H108" i="8"/>
  <c r="H34" i="8"/>
  <c r="H32" i="8"/>
  <c r="H266" i="8"/>
  <c r="H19" i="8"/>
  <c r="H43" i="8"/>
  <c r="H72" i="8"/>
  <c r="H74" i="8" s="1"/>
  <c r="F137" i="1"/>
  <c r="C137" i="1"/>
  <c r="C56" i="1"/>
  <c r="C228" i="1"/>
  <c r="D17" i="22" s="1"/>
  <c r="C158" i="1"/>
  <c r="C174" i="1" s="1"/>
  <c r="D158" i="1"/>
  <c r="D175" i="1" s="1"/>
  <c r="D151" i="1" s="1"/>
  <c r="E8" i="22" s="1"/>
  <c r="C64" i="1"/>
  <c r="H42" i="8"/>
  <c r="H46" i="8" s="1"/>
  <c r="D46" i="8"/>
  <c r="I31" i="31"/>
  <c r="G18" i="31"/>
  <c r="G26" i="31"/>
  <c r="G22" i="31"/>
  <c r="K18" i="31"/>
  <c r="K26" i="31"/>
  <c r="K22" i="31"/>
  <c r="O18" i="31"/>
  <c r="O26" i="31"/>
  <c r="O22" i="31"/>
  <c r="S18" i="31"/>
  <c r="S26" i="31"/>
  <c r="S22" i="31"/>
  <c r="W18" i="31"/>
  <c r="W26" i="31"/>
  <c r="W22" i="31"/>
  <c r="AA18" i="31"/>
  <c r="AA26" i="31"/>
  <c r="AA22" i="31"/>
  <c r="AE18" i="31"/>
  <c r="AE26" i="31"/>
  <c r="AE22" i="31"/>
  <c r="M30" i="31"/>
  <c r="O31" i="31"/>
  <c r="E30" i="31"/>
  <c r="D29" i="31"/>
  <c r="L31" i="31"/>
  <c r="E22" i="31"/>
  <c r="E26" i="31"/>
  <c r="E18" i="31"/>
  <c r="I22" i="31"/>
  <c r="I26" i="31"/>
  <c r="I18" i="31"/>
  <c r="M22" i="31"/>
  <c r="M26" i="31"/>
  <c r="M18" i="31"/>
  <c r="Q22" i="31"/>
  <c r="Q26" i="31"/>
  <c r="Q18" i="31"/>
  <c r="U22" i="31"/>
  <c r="U26" i="31"/>
  <c r="U18" i="31"/>
  <c r="Y22" i="31"/>
  <c r="Y26" i="31"/>
  <c r="Y18" i="31"/>
  <c r="AC22" i="31"/>
  <c r="AC26" i="31"/>
  <c r="AC18" i="31"/>
  <c r="AG22" i="31"/>
  <c r="AG26" i="31"/>
  <c r="AG18" i="31"/>
  <c r="G31" i="31"/>
  <c r="L30" i="31"/>
  <c r="M31" i="31"/>
  <c r="H30" i="31"/>
  <c r="H31" i="31" s="1"/>
  <c r="D58" i="1"/>
  <c r="G7" i="30" s="1"/>
  <c r="H94" i="22" s="1"/>
  <c r="D53" i="28"/>
  <c r="F30" i="31"/>
  <c r="F31" i="31" s="1"/>
  <c r="I30" i="31"/>
  <c r="K31" i="31"/>
  <c r="P30" i="31"/>
  <c r="P31" i="31" s="1"/>
  <c r="Q31" i="31"/>
  <c r="R30" i="31"/>
  <c r="R31" i="31" s="1"/>
  <c r="S31" i="31"/>
  <c r="T30" i="31"/>
  <c r="T31" i="31" s="1"/>
  <c r="U31" i="31"/>
  <c r="V30" i="31"/>
  <c r="V31" i="31" s="1"/>
  <c r="W31" i="31"/>
  <c r="X30" i="31"/>
  <c r="X31" i="31" s="1"/>
  <c r="Y31" i="31"/>
  <c r="Z30" i="31"/>
  <c r="Z31" i="31" s="1"/>
  <c r="AA31" i="31"/>
  <c r="AB30" i="31"/>
  <c r="AB31" i="31" s="1"/>
  <c r="AC31" i="31"/>
  <c r="AD30" i="31"/>
  <c r="AD31" i="31" s="1"/>
  <c r="AE31" i="31"/>
  <c r="AF30" i="31"/>
  <c r="AF31" i="31" s="1"/>
  <c r="AG31" i="31"/>
  <c r="AH30" i="31"/>
  <c r="AH31" i="31" s="1"/>
  <c r="D197" i="28"/>
  <c r="D198" i="28"/>
  <c r="D196" i="28"/>
  <c r="H318" i="8"/>
  <c r="H322" i="8" s="1"/>
  <c r="H52" i="8" l="1"/>
  <c r="H77" i="8" s="1"/>
  <c r="H440" i="8" s="1"/>
  <c r="I42" i="22"/>
  <c r="H269" i="8"/>
  <c r="D323" i="8" s="1"/>
  <c r="H323" i="8" s="1"/>
  <c r="H324" i="8" s="1"/>
  <c r="H441" i="8" s="1"/>
  <c r="H21" i="8"/>
  <c r="H48" i="8" s="1"/>
  <c r="H49" i="8" s="1"/>
  <c r="D165" i="1"/>
  <c r="E13" i="22" s="1"/>
  <c r="D169" i="1"/>
  <c r="E14" i="22" s="1"/>
  <c r="D174" i="1"/>
  <c r="C260" i="1"/>
  <c r="C265" i="1" s="1"/>
  <c r="D146" i="1"/>
  <c r="E7" i="22" s="1"/>
  <c r="D161" i="1"/>
  <c r="E12" i="22" s="1"/>
  <c r="D154" i="1"/>
  <c r="E10" i="22" s="1"/>
  <c r="D54" i="28"/>
  <c r="D55" i="28" s="1"/>
  <c r="D201" i="28"/>
  <c r="D84" i="28"/>
  <c r="D203" i="28"/>
  <c r="D194" i="28"/>
  <c r="D195" i="28" s="1"/>
  <c r="D30" i="31"/>
  <c r="D71" i="28"/>
  <c r="D202" i="28"/>
  <c r="E31" i="31"/>
  <c r="D31" i="31" s="1"/>
  <c r="H442" i="8" l="1"/>
  <c r="C266" i="1"/>
  <c r="C267" i="1"/>
  <c r="D237" i="28"/>
  <c r="D238" i="28" s="1"/>
  <c r="D222" i="28"/>
  <c r="D223" i="28" s="1"/>
  <c r="D232" i="28"/>
  <c r="D233" i="28" s="1"/>
  <c r="D85" i="28"/>
  <c r="D72" i="28" s="1"/>
  <c r="D73" i="28" s="1"/>
  <c r="D74" i="28" l="1"/>
  <c r="D60" i="28" s="1"/>
  <c r="D57" i="28"/>
  <c r="D242" i="28"/>
  <c r="D56" i="28"/>
  <c r="D241" i="28"/>
  <c r="D58" i="28"/>
  <c r="D243" i="28"/>
  <c r="D244" i="28" l="1"/>
  <c r="D59" i="28"/>
  <c r="D61" i="28" s="1"/>
  <c r="D245" i="28" l="1"/>
  <c r="D62" i="28" s="1"/>
  <c r="D250" i="28"/>
  <c r="D249" i="28"/>
  <c r="D248" i="28"/>
  <c r="D251" i="28" l="1"/>
  <c r="D17" i="28" s="1"/>
  <c r="D24" i="28" s="1"/>
  <c r="D63" i="28"/>
  <c r="D67" i="28" l="1"/>
  <c r="D70" i="28" s="1"/>
  <c r="D75" i="28" s="1"/>
  <c r="D57" i="1"/>
  <c r="D70" i="1"/>
  <c r="D259" i="1"/>
  <c r="D260" i="1" s="1"/>
  <c r="D265" i="1" l="1"/>
  <c r="D59" i="1"/>
  <c r="D60" i="1"/>
  <c r="D62" i="1" s="1"/>
  <c r="D100" i="32"/>
  <c r="D104" i="32" s="1"/>
  <c r="D79" i="28"/>
  <c r="D83" i="28" s="1"/>
  <c r="D86" i="28" s="1"/>
  <c r="D65" i="1" s="1"/>
  <c r="D67" i="1" s="1"/>
  <c r="D64" i="1" l="1"/>
  <c r="D56" i="1"/>
  <c r="D267" i="1" s="1"/>
  <c r="D266" i="1" l="1"/>
  <c r="J75" i="32"/>
  <c r="I34" i="22" s="1"/>
  <c r="J80" i="32"/>
  <c r="J81" i="32" s="1"/>
  <c r="I35" i="22" s="1"/>
</calcChain>
</file>

<file path=xl/sharedStrings.xml><?xml version="1.0" encoding="utf-8"?>
<sst xmlns="http://schemas.openxmlformats.org/spreadsheetml/2006/main" count="2718" uniqueCount="1379">
  <si>
    <t>Loss of funding on covered bonds issued by the bank</t>
  </si>
  <si>
    <t>Undrawn committed credit and liquidity facilities to retail and small business customers</t>
  </si>
  <si>
    <t>Undrawn committed credit facilities to</t>
  </si>
  <si>
    <t>sovereigns, central banks, PSEs and MDBs</t>
  </si>
  <si>
    <t>Undrawn committed liquidity facilities to</t>
  </si>
  <si>
    <t>Other contractual obligations to extend funds to</t>
  </si>
  <si>
    <t>roll-over of inflows</t>
  </si>
  <si>
    <t>excess outflows</t>
  </si>
  <si>
    <t>small business customers</t>
  </si>
  <si>
    <t>other clients</t>
  </si>
  <si>
    <t>Total contractual obligations to extend funds in excess of 50% roll-over assumption</t>
  </si>
  <si>
    <t xml:space="preserve">Non-contractual obligations: </t>
  </si>
  <si>
    <t>Debt-buy back requests (incl. related conduits)</t>
  </si>
  <si>
    <t>Structured products</t>
  </si>
  <si>
    <t>Other non-contractual obligations</t>
  </si>
  <si>
    <t>Outstanding debt securities with remaining maturity &gt; 30 days</t>
  </si>
  <si>
    <t>Amount extended</t>
  </si>
  <si>
    <t>Market value of received colllateral</t>
  </si>
  <si>
    <t>Reverse repo and other secured lending or securities borrowing transactions maturing ≤ 30 days</t>
  </si>
  <si>
    <t>Total inflows on reverse repo and securities borrowing transactions</t>
  </si>
  <si>
    <t>Retail customers</t>
  </si>
  <si>
    <t>Small business customers</t>
  </si>
  <si>
    <t>B) National discretion items LCR</t>
  </si>
  <si>
    <r>
      <t xml:space="preserve">Option 1 </t>
    </r>
    <r>
      <rPr>
        <sz val="10"/>
        <rFont val="Arial"/>
        <family val="2"/>
      </rPr>
      <t>–</t>
    </r>
    <r>
      <rPr>
        <sz val="10"/>
        <rFont val="Arial"/>
        <family val="2"/>
      </rPr>
      <t xml:space="preserve"> Contractual committed liquidity facilities from the relevant central bank</t>
    </r>
  </si>
  <si>
    <t>Option 3 – Additional use of Level 2 assets at a higher haircut</t>
  </si>
  <si>
    <t>Option 1 – Contractual committed liquidity facilities from the relevant central bank</t>
  </si>
  <si>
    <t>Additional Tier 1</t>
  </si>
  <si>
    <t>Basel 2.5/III standardised approach</t>
  </si>
  <si>
    <t>Basel 2.5/III IRB approaches</t>
  </si>
  <si>
    <t>Bank type numeric</t>
  </si>
  <si>
    <t>Without supervisory run-off rate</t>
  </si>
  <si>
    <t>Transactions backed by Level 1 assets</t>
  </si>
  <si>
    <t>Transactions backed by other collateral</t>
  </si>
  <si>
    <t>Retail deposit run-off weight</t>
  </si>
  <si>
    <t>Unsecured wholesale funding run-off weight</t>
  </si>
  <si>
    <t>Fixed-term deposits (treated as having &gt;30 day remaining maturity), with a supervisory run-off rate</t>
  </si>
  <si>
    <t>Allow treatment for jurisdictions with insufficient liquid assets</t>
  </si>
  <si>
    <t>CET1 (Basel II/III banks: before application of the transitional floor)</t>
  </si>
  <si>
    <t>Tier 1 (Basel II/III banks: before application of the transitional floor)</t>
  </si>
  <si>
    <t>Accounting</t>
  </si>
  <si>
    <t>IFRS</t>
  </si>
  <si>
    <t>US GAAP</t>
  </si>
  <si>
    <t>Other national accounting standard</t>
  </si>
  <si>
    <t>Partial use (if not assigned to a portfolio)</t>
  </si>
  <si>
    <t>Non-financial corporates</t>
  </si>
  <si>
    <t>Financial institutions, of which</t>
  </si>
  <si>
    <t>deposits at the centralised institution of an institutional network that receive 25% run-off</t>
  </si>
  <si>
    <t>Other entities</t>
  </si>
  <si>
    <t>Total of other inflows by counterparty</t>
  </si>
  <si>
    <t>Other cash inflows</t>
  </si>
  <si>
    <t>Contractual inflows from securities maturing ≤ 30 days, not included anywhere above</t>
  </si>
  <si>
    <t>Other contractual cash inflows</t>
  </si>
  <si>
    <t xml:space="preserve">Total cash inflows before applying the cap </t>
  </si>
  <si>
    <t xml:space="preserve">Cap on cash inflows </t>
  </si>
  <si>
    <t>Total cash inflows after applying the cap</t>
  </si>
  <si>
    <t>Standardised measurement method, general interest rate and equity position risk</t>
  </si>
  <si>
    <t>Standardised measurement method, specific interest rate and equity position risk; of which:</t>
  </si>
  <si>
    <t>Standardised measurement method, foreign exchange and commodities risk</t>
  </si>
  <si>
    <t>Net cash outflows</t>
  </si>
  <si>
    <t>a) Level 1 assets</t>
  </si>
  <si>
    <t>B) Net cash outflows</t>
  </si>
  <si>
    <t>retail, small business customers, non-financials and other clients</t>
  </si>
  <si>
    <t>Total additional requirements run-off</t>
  </si>
  <si>
    <t>Total cash outlfows</t>
  </si>
  <si>
    <t>b) Other inflows by counterparty</t>
  </si>
  <si>
    <t>c) Other cash inflows</t>
  </si>
  <si>
    <t>Total of other cash inflows</t>
  </si>
  <si>
    <t>NSFR</t>
  </si>
  <si>
    <t>Associated deferred tax liability which would be extinguished if the intangible becomes impaired or derecognised under the relevant accounting standards</t>
  </si>
  <si>
    <t>For portfolios subject to Basel I</t>
  </si>
  <si>
    <t>For own shares which the group could be contractually obliged to purchase, the total potential purchase cost</t>
  </si>
  <si>
    <t>For other collateral (ie all non-Level 1 collateral)</t>
  </si>
  <si>
    <t>Total value of deferred tax assets which do not rely on the future profitability of the bank to be realised (gross amount)</t>
  </si>
  <si>
    <t>Other</t>
  </si>
  <si>
    <t>Total gross value of goodwill</t>
  </si>
  <si>
    <r>
      <t>Retained earnings</t>
    </r>
    <r>
      <rPr>
        <sz val="10"/>
        <rFont val="Arial"/>
        <family val="2"/>
      </rPr>
      <t xml:space="preserve">
This should be the full amount prior to the application of all regulatory adjustments</t>
    </r>
  </si>
  <si>
    <t>Goodwill</t>
  </si>
  <si>
    <t>For standardised approach portfolios</t>
  </si>
  <si>
    <t>General information</t>
  </si>
  <si>
    <t>Defined benefit pension fund assets</t>
  </si>
  <si>
    <t>Panel</t>
  </si>
  <si>
    <t>Check</t>
  </si>
  <si>
    <t>C) Regulatory adjustments</t>
  </si>
  <si>
    <t>1) Goodwill</t>
  </si>
  <si>
    <t>2) Intangibles (excluding goodwill and mortgage servicing rights only)</t>
  </si>
  <si>
    <t>Level of the floor according to the national implementation</t>
  </si>
  <si>
    <t>Securitisation gain on sale (expected future margin income) as set out in paragraph 562 of the Basel II framework</t>
  </si>
  <si>
    <t>Associated deferred tax liability which would be extinguished if the goodwill becomes impaired or derecognised under the relevant accounting standards</t>
  </si>
  <si>
    <t>Incremental risk capital charge</t>
  </si>
  <si>
    <t>Correlation trading portfolio</t>
  </si>
  <si>
    <t>Reporting date</t>
  </si>
  <si>
    <t>CET1</t>
  </si>
  <si>
    <t>Tier 2</t>
  </si>
  <si>
    <t>paid in amount plus related reserves/retained earnings owned by group gross of all deductions</t>
  </si>
  <si>
    <t>paid in amount plus related reserves/retained earnings owned by third parties gross of all deductions</t>
  </si>
  <si>
    <t>Public sector entities (PSEs); of which:</t>
  </si>
  <si>
    <t>Non-financial; of which:</t>
  </si>
  <si>
    <t>Bank type (numeric)</t>
  </si>
  <si>
    <t>Other exposures (eg equity and other non-credit obligation assets); of which:</t>
  </si>
  <si>
    <t>Securitisation exposures</t>
  </si>
  <si>
    <t>Common share dividends</t>
  </si>
  <si>
    <t>D) Capital issued out of subsidiaries to third parties (paragraphs 62-65)</t>
  </si>
  <si>
    <t>2) Tier 1 capital</t>
  </si>
  <si>
    <t>Own estimates</t>
  </si>
  <si>
    <t>Repo VaR</t>
  </si>
  <si>
    <t>CCR SFT</t>
  </si>
  <si>
    <t>3) Deferred tax assets</t>
  </si>
  <si>
    <t>Amount to be subject to the threshold for deduction</t>
  </si>
  <si>
    <t>5) Reciprocal cross holdings in the capital of banking, financial and insurance entities that are outside the scope of regulatory consolidation</t>
  </si>
  <si>
    <t>6) Provisions and expected losses</t>
  </si>
  <si>
    <t>Holdings of common stock that are part of a reciprocal cross holding arrangement</t>
  </si>
  <si>
    <t>Cumulative gains and losses due to changes in own credit risk on fair valued liabilities</t>
  </si>
  <si>
    <t>Investments in the capital of financial entities where the bank does not own more than 10% of the issued common share capital (amount above the 10% threshold)</t>
  </si>
  <si>
    <t>Total (Basel II/III banks: before application of the transitional floor)</t>
  </si>
  <si>
    <t>Significant investments in the common stock of financial entities (amount above 10% threshold)</t>
  </si>
  <si>
    <r>
      <t xml:space="preserve">Standardised measurement method for exposures </t>
    </r>
    <r>
      <rPr>
        <b/>
        <sz val="10"/>
        <rFont val="Arial"/>
        <family val="2"/>
      </rPr>
      <t>not</t>
    </r>
    <r>
      <rPr>
        <sz val="10"/>
        <rFont val="Arial"/>
        <family val="2"/>
      </rPr>
      <t xml:space="preserve"> subject to the CRM</t>
    </r>
  </si>
  <si>
    <t>Standardised measurement method for other securitisation exposures and n-th-to-default credit derivatives</t>
  </si>
  <si>
    <r>
      <t xml:space="preserve">Standardised measurement method (100%) for exposures </t>
    </r>
    <r>
      <rPr>
        <b/>
        <sz val="10"/>
        <rFont val="Arial"/>
        <family val="2"/>
      </rPr>
      <t>subject to</t>
    </r>
    <r>
      <rPr>
        <sz val="10"/>
        <rFont val="Arial"/>
        <family val="2"/>
      </rPr>
      <t xml:space="preserve"> the CRM</t>
    </r>
  </si>
  <si>
    <t>8) Cumulative gains and losses due to changes in own credit risk on fair valued liabilities</t>
  </si>
  <si>
    <t>Total Common Equity Tier 1 capital</t>
  </si>
  <si>
    <t>Additional Tier 1 capital</t>
  </si>
  <si>
    <t>Tier 2 capital</t>
  </si>
  <si>
    <t>Tier 3 capital</t>
  </si>
  <si>
    <t>Tier 1 capital</t>
  </si>
  <si>
    <t>Total Common Equity Tier 1 capital after the regulatory adjustments above</t>
  </si>
  <si>
    <t xml:space="preserve">Total Common Equity Tier 1 capital after the regulatory adjustments above </t>
  </si>
  <si>
    <t>Total common equity Tier 1 capital</t>
  </si>
  <si>
    <t>Total Tier 1 capital prior to regulatory adjustments</t>
  </si>
  <si>
    <t>Total regulatory adjustments to Additional Tier 1 capital; of which</t>
  </si>
  <si>
    <t>Total capital prior to regulatory adjustments</t>
  </si>
  <si>
    <t>Basel III definition of capital minority interest calculation</t>
  </si>
  <si>
    <t>Total minority interest given recognition in Common Equity Tier 1 capital (sum of relevant output of DefCapB3-MI worksheet after application to every subsidary that has issued capital held by third parties)</t>
  </si>
  <si>
    <t>Instruments that meet the Additional Tier 1 criteria issued by subsidiaries to third parties that are given recognition in group Additional Tier 1 capital (sum of relevant output of DefCapB3-MI worksheet after application to every subsidary that has issued capital held by third parties)</t>
  </si>
  <si>
    <t>Conversion rate (in euros/reporting currency)</t>
  </si>
  <si>
    <t>Instruments that meet the Tier 2 criteria issued by subsidiaries to third parties that are given recogntion in Tier 2 capital (sum of relevant output of DefCapB3-MI worksheet after application to every subsidary that has issued capital held by third parties)</t>
  </si>
  <si>
    <t>Impact on RWA due to Basel II 50:50 deductions; of which</t>
  </si>
  <si>
    <t>gains and losses resulting from converting foreign currency subsidiaries to the parent currency (if applicable)</t>
  </si>
  <si>
    <t>Direct investments in own shares, net of any short positions if the short positions involve no counterparty risk</t>
  </si>
  <si>
    <t>financial institutions</t>
  </si>
  <si>
    <t>Yes/No/NA</t>
  </si>
  <si>
    <t>3) Total capital</t>
  </si>
  <si>
    <t>&lt; 3 months</t>
  </si>
  <si>
    <t>Transactions backed by Level 1 assets; of which:</t>
  </si>
  <si>
    <t>Transactions involving eligible liquid assets – see instructions for more detail</t>
  </si>
  <si>
    <t>Level 1 assets are lent and Level 1 assets are borrowed; of which:</t>
  </si>
  <si>
    <t>Level 1 assets are lent and other assets are borrowed; of which:</t>
  </si>
  <si>
    <t>Other assets are lent and Level 1 assets are borrowed; of which:</t>
  </si>
  <si>
    <t>Involving eligible liquid assets – see instructions for more detail</t>
  </si>
  <si>
    <t>Tier 2 buyback or repayment (gross)</t>
  </si>
  <si>
    <t>B1c</t>
  </si>
  <si>
    <t>B2a</t>
  </si>
  <si>
    <t>C</t>
  </si>
  <si>
    <t>RWA from stressed VaR component for ACVA</t>
  </si>
  <si>
    <t>RWA from VaR component for ACVA</t>
  </si>
  <si>
    <t>Number of ACVA counterparts that have actively traded credit spreads (ie liquid CDS)</t>
  </si>
  <si>
    <t>Additional risk-weighted assets to adjust for the transitional floor</t>
  </si>
  <si>
    <t>Significant investments in commercial entities</t>
  </si>
  <si>
    <t>Securitisations</t>
  </si>
  <si>
    <t>Purchased receivables</t>
  </si>
  <si>
    <t>Related entities</t>
  </si>
  <si>
    <t>Funds/collective investment schemes</t>
  </si>
  <si>
    <t>Other assets</t>
  </si>
  <si>
    <t>Gross holdings of common stock</t>
  </si>
  <si>
    <t>13) Mortgage servicing rights</t>
  </si>
  <si>
    <t>Total mortgage servicing rights classified as intangible</t>
  </si>
  <si>
    <t>Mortgage servicing rights net of related tax liability</t>
  </si>
  <si>
    <t>Own shares</t>
  </si>
  <si>
    <t>Reporting date (yyyy-mm-dd)</t>
  </si>
  <si>
    <t>Version</t>
  </si>
  <si>
    <t>Bank type</t>
  </si>
  <si>
    <t>RWA</t>
  </si>
  <si>
    <t>Yes</t>
  </si>
  <si>
    <t>No</t>
  </si>
  <si>
    <t>Basel I</t>
  </si>
  <si>
    <t>A) Version</t>
  </si>
  <si>
    <t>Region code</t>
  </si>
  <si>
    <t>Country code</t>
  </si>
  <si>
    <t>Bank number</t>
  </si>
  <si>
    <t>Yes/No</t>
  </si>
  <si>
    <t>Parameters</t>
  </si>
  <si>
    <t>Holdings of common stock net of short positions</t>
  </si>
  <si>
    <t>Capital charge</t>
  </si>
  <si>
    <t>Other Tier 1 buyback or repayment (gross)</t>
  </si>
  <si>
    <t>Accounting standard</t>
  </si>
  <si>
    <t>OpRisk</t>
  </si>
  <si>
    <t>Discretionary staff compensation/bonuses</t>
  </si>
  <si>
    <t>B) Definition of capital</t>
  </si>
  <si>
    <t>Mortgage servicing rights (amount above 10% threshold)</t>
  </si>
  <si>
    <t>Deferred tax assets arising from temporary differences (amount above 10% threshold)</t>
  </si>
  <si>
    <t>Deferred tax assets due to temporary differences</t>
  </si>
  <si>
    <r>
      <t xml:space="preserve">Net </t>
    </r>
    <r>
      <rPr>
        <b/>
        <sz val="10"/>
        <rFont val="Arial"/>
        <family val="2"/>
      </rPr>
      <t>long</t>
    </r>
    <r>
      <rPr>
        <sz val="10"/>
        <rFont val="Arial"/>
        <family val="2"/>
      </rPr>
      <t xml:space="preserve"> exposures</t>
    </r>
  </si>
  <si>
    <r>
      <t xml:space="preserve">Net </t>
    </r>
    <r>
      <rPr>
        <b/>
        <sz val="10"/>
        <rFont val="Arial"/>
        <family val="2"/>
      </rPr>
      <t>short</t>
    </r>
    <r>
      <rPr>
        <sz val="10"/>
        <rFont val="Arial"/>
        <family val="2"/>
      </rPr>
      <t xml:space="preserve"> exposures</t>
    </r>
  </si>
  <si>
    <r>
      <rPr>
        <sz val="10"/>
        <rFont val="Arial"/>
        <family val="2"/>
      </rPr>
      <t>Significant investments in the common stock of other financial entities (assuming full deduction prior to application of 10/15% thresholds)</t>
    </r>
  </si>
  <si>
    <t>Use capital data</t>
  </si>
  <si>
    <t>Use leverage ratio data</t>
  </si>
  <si>
    <r>
      <t xml:space="preserve">Net </t>
    </r>
    <r>
      <rPr>
        <b/>
        <sz val="10"/>
        <rFont val="Arial"/>
        <family val="2"/>
      </rPr>
      <t>short</t>
    </r>
    <r>
      <rPr>
        <sz val="10"/>
        <rFont val="Arial"/>
        <family val="2"/>
      </rPr>
      <t xml:space="preserve"> exposures</t>
    </r>
    <r>
      <rPr>
        <b/>
        <sz val="10"/>
        <rFont val="Arial"/>
        <family val="2"/>
      </rPr>
      <t/>
    </r>
  </si>
  <si>
    <t>Basel III definition of capital</t>
  </si>
  <si>
    <t>Item</t>
  </si>
  <si>
    <t>1) Data for all banks</t>
  </si>
  <si>
    <t>Other intangibles (excluding goodwill and mortgage servicing rights)</t>
  </si>
  <si>
    <t>Basel III para ref</t>
  </si>
  <si>
    <t xml:space="preserve">Total group Common Equity Tier 1 capital prior to regulatory adjustments </t>
  </si>
  <si>
    <t>Goodwill, net of related deferred tax liability</t>
  </si>
  <si>
    <t>Deferred tax assets (excluding temporary differences only), net of related deferred tax liabilities</t>
  </si>
  <si>
    <r>
      <t>Investments in own share</t>
    </r>
    <r>
      <rPr>
        <sz val="10"/>
        <rFont val="Arial"/>
        <family val="2"/>
      </rPr>
      <t>s (excluding amounts already derecognised under the relevant accounting standards)</t>
    </r>
  </si>
  <si>
    <t>Regulatory adjustments to be applied to Common Equity Tier 1 due to insufficient Additional Tier 1 to cover deductions</t>
  </si>
  <si>
    <t>Regulatory adjustments to be deducted from Additional Tier 1 capital</t>
  </si>
  <si>
    <t>Total non-operational deposits; of which</t>
  </si>
  <si>
    <t>provided by other financial institutions and other legal entities</t>
  </si>
  <si>
    <t>C) Collateral swaps</t>
  </si>
  <si>
    <t>Market value of collateral lent</t>
  </si>
  <si>
    <t>Market value of collateral borrowed</t>
  </si>
  <si>
    <t>Weight outflows</t>
  </si>
  <si>
    <t>Weighted amount outflows</t>
  </si>
  <si>
    <t>Weight inflows</t>
  </si>
  <si>
    <t>Weighted amount inflows</t>
  </si>
  <si>
    <t>Level 1 assets are lent and Level 1 assets are borrowed</t>
  </si>
  <si>
    <r>
      <t>Current 10-day 99% value-at-risk (</t>
    </r>
    <r>
      <rPr>
        <b/>
        <sz val="10"/>
        <rFont val="Arial"/>
        <family val="2"/>
      </rPr>
      <t>without</t>
    </r>
    <r>
      <rPr>
        <sz val="10"/>
        <rFont val="Arial"/>
        <family val="2"/>
      </rPr>
      <t xml:space="preserve"> applying the multiplier)</t>
    </r>
  </si>
  <si>
    <r>
      <t>10-day 99% stressed value-at-risk (</t>
    </r>
    <r>
      <rPr>
        <b/>
        <sz val="10"/>
        <rFont val="Arial"/>
        <family val="2"/>
      </rPr>
      <t>without</t>
    </r>
    <r>
      <rPr>
        <sz val="10"/>
        <rFont val="Arial"/>
        <family val="2"/>
      </rPr>
      <t xml:space="preserve"> applying the multiplier)</t>
    </r>
  </si>
  <si>
    <t>CP on DVAs</t>
  </si>
  <si>
    <t>of which: total cumulative net gains and (losses) in equity due to changes in the fair value of derivatives that are due to a change in the bank's own credit risk. Amount to be deducted from (or added to if negative) Common Equity Tier 1 capital (if gain report as positive; if loss report as negative)</t>
  </si>
  <si>
    <t>Total derivative debit valuations adjustments</t>
  </si>
  <si>
    <t>Check: positive VaR at reporting date requires positive Basel 2.5 VaR</t>
  </si>
  <si>
    <t>Check: positive stressed VaR at reporting date requires positive Basel 2.5 stressed VaR</t>
  </si>
  <si>
    <t>Check: positive Basel 2.5 VaR requires positive Basel 2.5 stressed VaR and vice versa</t>
  </si>
  <si>
    <t>Externally rated exposures</t>
  </si>
  <si>
    <t>Unrated exposures</t>
  </si>
  <si>
    <t>of which: externally rated exposures</t>
  </si>
  <si>
    <t>of which: unrated exposures</t>
  </si>
  <si>
    <t>Exposure amount</t>
  </si>
  <si>
    <t>All other off balance-sheet obligations not included in the above categories</t>
  </si>
  <si>
    <t>Check: sum capital charges from rated and unrated exposures should not be higher than total</t>
  </si>
  <si>
    <t>Check: accounting ≤ gross value</t>
  </si>
  <si>
    <t>A) General Info worksheet</t>
  </si>
  <si>
    <t>D1b</t>
  </si>
  <si>
    <t>Check: notional ≥ accounting value</t>
  </si>
  <si>
    <t>Level 1 assets are lent and other assets are borrowed</t>
  </si>
  <si>
    <t>Defaulted exposures under the IRB approach</t>
  </si>
  <si>
    <t>Other assets are lent and Level 1 assets are borrowed</t>
  </si>
  <si>
    <t>Other assets are lent and other assets are borrowed</t>
  </si>
  <si>
    <t>Total outflows and total inflows from collateral swaps</t>
  </si>
  <si>
    <t>Addition</t>
  </si>
  <si>
    <t>Reduction</t>
  </si>
  <si>
    <t>Adjustments to Level 1 assets due to collateral swaps</t>
  </si>
  <si>
    <t>D) LCR</t>
  </si>
  <si>
    <t>Tier 2 regulatory adjustments which have to be deducted from Additional Tier 1 capital</t>
  </si>
  <si>
    <t>Regulatory adjustments actually made to Additional Tier 1 capital</t>
  </si>
  <si>
    <t>58, 59</t>
  </si>
  <si>
    <t>Total gross value of all assets classified as intangible under the relevant accounting standards (excluding goodwill and mortgage servicing rights)</t>
  </si>
  <si>
    <t>Total value of deferred tax assets which do not rely on the future profitability of the bank to be realised (net amount)</t>
  </si>
  <si>
    <t>Significant investments in the common equity of financial entities not deducted as part of the 10% cap</t>
  </si>
  <si>
    <t>Mortgage servicing rights not deducted as part of the 10% cap</t>
  </si>
  <si>
    <t>Deferred tax assets due to temporary differences not deducted as part of the 10% cap</t>
  </si>
  <si>
    <t>Significant investments in the common equity of financial entities</t>
  </si>
  <si>
    <t>Mortgage servicing rights</t>
  </si>
  <si>
    <t>Capital raised (gross)</t>
  </si>
  <si>
    <t>Total gross provisions eligible for inclusion in the adjustment to capital in respect of the difference between expected loss and provisions</t>
  </si>
  <si>
    <t>Total gross provisions eligible for inclusion in Tier 2 capital</t>
  </si>
  <si>
    <t>RWA impact of applying future definition of capital rules</t>
  </si>
  <si>
    <t>a) Credit risk (including CCR and non-trading credit risk)</t>
  </si>
  <si>
    <t>b) Market risk</t>
  </si>
  <si>
    <t>a) Operational risk</t>
  </si>
  <si>
    <t>b) Data on transitional floors</t>
  </si>
  <si>
    <t>c) Other Pillar 1 capital requirements</t>
  </si>
  <si>
    <t>Checks</t>
  </si>
  <si>
    <t>For IRB portfolios</t>
  </si>
  <si>
    <t>Assumed amounts not deducted (to be subject to 250% risk weighting)</t>
  </si>
  <si>
    <t>Regulatory adjustments actually made to Tier 2 capital instruments</t>
  </si>
  <si>
    <t>Total value of deferred tax assets which do rely on the future profitability of the bank to be realised (gross amount)</t>
  </si>
  <si>
    <t>Total value of deferred tax assets which do rely on the future profitability of the bank to be realised (net amount); of which:</t>
  </si>
  <si>
    <t>amounts arising from carryforwards of unused tax losses, unused tax credits and all other (net of pro rata share of any DTLs)</t>
  </si>
  <si>
    <t>CVA capital charge (risk-weighted asset equivalent); of which:</t>
  </si>
  <si>
    <t>amounts arising from temporary differences (net of pro rata share of any DTLs)</t>
  </si>
  <si>
    <t xml:space="preserve">Indirect investments in own shares (eg through holdings of index securities in which the bank itself is a constituent), net of any short positions </t>
  </si>
  <si>
    <t>Total amount to be deducted from Additional Tier 1 capital</t>
  </si>
  <si>
    <t>Total amount to be deducted from Tier 2 capital</t>
  </si>
  <si>
    <t>Total on and off balance sheet exposures. Amounts shown should be the LR exposure measure values.</t>
  </si>
  <si>
    <t>Total exposures; of which:</t>
  </si>
  <si>
    <t>Other retail exposures</t>
  </si>
  <si>
    <t>G</t>
  </si>
  <si>
    <t>Aa</t>
  </si>
  <si>
    <t>Ac</t>
  </si>
  <si>
    <t>B1b</t>
  </si>
  <si>
    <t>SME exposures</t>
  </si>
  <si>
    <t>Residential real estate exposures</t>
  </si>
  <si>
    <t>Commercial real estate</t>
  </si>
  <si>
    <t>Other corporate non-financial</t>
  </si>
  <si>
    <t>Total trading book exposures; of which:</t>
  </si>
  <si>
    <t>Total banking book exposures; of which:</t>
  </si>
  <si>
    <t>Memo item: trade finance exposures</t>
  </si>
  <si>
    <t>prime brokerage services</t>
  </si>
  <si>
    <t>Level 1</t>
  </si>
  <si>
    <t>correspondent banking activity</t>
  </si>
  <si>
    <t>d) Total cash inflows</t>
  </si>
  <si>
    <t>of which, can be included in the consolidated stock by the time the standard is implemented</t>
  </si>
  <si>
    <t>of which, can be brought back into the qualifying stock by the time the standard is implemented</t>
  </si>
  <si>
    <t>Amount/
market value</t>
  </si>
  <si>
    <t>Potential future exposure
(current exposure method; assume no netting or CRM)</t>
  </si>
  <si>
    <t>Total expected loss eligible for inclusion in the adjustment to capital in respect of the difference between expected loss and provisions</t>
  </si>
  <si>
    <t>positive or negative amount that relates to the hedging of projected cash flows that are not recognised on the balance sheet (if gain report as positive; if loss report as negative)</t>
  </si>
  <si>
    <t>positive or negative amount that relates to the hedging of projected cash flows on liabilities that are recognised on the balance sheet but are not fair valued on the balance sheet (if gain report as positive; if loss report as negative)</t>
  </si>
  <si>
    <t>Comparable to the previous period</t>
  </si>
  <si>
    <t>2) LCR treatment for jurisdictions with insufficient liquid assets</t>
  </si>
  <si>
    <t>3) LCR cash outflows: additional deposit categories with higher run-off rates as specified by supervisor</t>
  </si>
  <si>
    <t>4) LCR cash outflows other contingent funding obligations</t>
  </si>
  <si>
    <t>5) LCR cash inflows</t>
  </si>
  <si>
    <t>6) NSFR RSF off-balance sheet items</t>
  </si>
  <si>
    <t>1) LCR haircuts for high-quality liquid assets</t>
  </si>
  <si>
    <t>other items, including those related to projected cash flows on assets and liabilities which are recognised on the balance sheet and are fair valued (if gain report as positive; if loss report as negative)</t>
  </si>
  <si>
    <t>For every separate defined benefit pension scheme which gives rise to a net asset on the balance sheet, the total of such net assets less any associated deferred tax liability that would be extinguished if the asset should be impaired</t>
  </si>
  <si>
    <t>provided by sovereigns, central banks, PSEs and MDBs</t>
  </si>
  <si>
    <t>Amount by which the above deduction from capital can be reduced by demonstrating unrestricted and unfettered access to assets in the relevant funds</t>
  </si>
  <si>
    <t>Permitted offsetting short positions in relation to the specific gross holdings included above</t>
  </si>
  <si>
    <r>
      <t>Permitted</t>
    </r>
    <r>
      <rPr>
        <sz val="10"/>
        <rFont val="Arial"/>
        <family val="2"/>
      </rPr>
      <t xml:space="preserve"> offsetting short positions in relation to the specific gross holdings included above</t>
    </r>
  </si>
  <si>
    <t>Allocation of the deduction to Additional Tier 1 capital</t>
  </si>
  <si>
    <t>Amount to be deducted from Common Equity Tier 1 capital as a result of application of 10% cap</t>
  </si>
  <si>
    <t>Amount to be deducted from Additional Tier 1 capital</t>
  </si>
  <si>
    <t>Net deferred tax assets due to temporary differences</t>
  </si>
  <si>
    <t>(A separate column should be completed for each subsidairy issuing capital to third parties)</t>
  </si>
  <si>
    <t>amount attributable to third parties</t>
  </si>
  <si>
    <t>9) Defined benefit pension fund assets</t>
  </si>
  <si>
    <t>Standardised approach</t>
  </si>
  <si>
    <t>Advanced measurement approach</t>
  </si>
  <si>
    <t>Submission date (yyyy-mm-dd)</t>
  </si>
  <si>
    <t>Reciprocal cross holdings in common equity</t>
  </si>
  <si>
    <t>Shortfall of provisions to expected losses</t>
  </si>
  <si>
    <t>Other contingent funding obligations</t>
  </si>
  <si>
    <t>2) Cash inflows</t>
  </si>
  <si>
    <t>Rules as at reporting date</t>
  </si>
  <si>
    <t>According to rules at reporting date…</t>
  </si>
  <si>
    <t>D) Overall capital requirements and actual capital ratios</t>
  </si>
  <si>
    <t>Income</t>
  </si>
  <si>
    <t>Profit after tax</t>
  </si>
  <si>
    <t>Profit after tax prior to the deduction of relevant (ie expensed) distributions below</t>
  </si>
  <si>
    <t>Distributions</t>
  </si>
  <si>
    <t>Other coupon/dividend payments on Tier 1 instruments</t>
  </si>
  <si>
    <t>Common stock share buybacks</t>
  </si>
  <si>
    <t>Total capital of the subsidiary held by third parties less surplus attributable to third party investors</t>
  </si>
  <si>
    <r>
      <t>Cash flow hedge reserve</t>
    </r>
    <r>
      <rPr>
        <sz val="10"/>
        <color indexed="10"/>
        <rFont val="Arial"/>
        <family val="2"/>
      </rPr>
      <t xml:space="preserve"> </t>
    </r>
  </si>
  <si>
    <t>positive or negative amount that relates to the hedging of projected cash flows on assets that are recognised on the balance sheet but are not fair valued on the balance sheet (eg loans and receivable) (if gain report as positive; if loss report as negative)</t>
  </si>
  <si>
    <t xml:space="preserve">Prior to regulatory adjustments </t>
  </si>
  <si>
    <t>Regulatory adjustments</t>
  </si>
  <si>
    <r>
      <t>Accumulated other comprehensive income (and other reserves); of which:</t>
    </r>
    <r>
      <rPr>
        <sz val="10"/>
        <rFont val="Arial"/>
        <family val="2"/>
      </rPr>
      <t xml:space="preserve">
This should be the full amount prior to the application of all filters and deductions</t>
    </r>
  </si>
  <si>
    <t>unrealised gains and losses on available for sale items (if applicable)</t>
  </si>
  <si>
    <t>gains and losses on derivatives held as cash flow hedges (if applicable)</t>
  </si>
  <si>
    <t>Common Equity Tier 1 capital after all regulatory adjustments that do not depend on a threshold</t>
  </si>
  <si>
    <t>C) Capital distribution data (for the six months period ending on the reporting date)</t>
  </si>
  <si>
    <t>Common Equity Tier 1 capital after all regulatory adjustments except significant investments in financials, MSRs and DTA temporary difference)</t>
  </si>
  <si>
    <t>Common Equity Tier 1 after all regulatory adjustments except significant investments in financials, MSRs and DTA temporary difference)</t>
  </si>
  <si>
    <t>Common Equity Tier 1 capital after all regulatory adjustments except significant investments in financials, MSRs and DTA temporary differences)</t>
  </si>
  <si>
    <t>Allocation of the deduction to Tier 2 capital</t>
  </si>
  <si>
    <t>all other reserves (if applicable)</t>
  </si>
  <si>
    <t>Total Common Equity Tier 1 capital attributable to parent company common shareholders</t>
  </si>
  <si>
    <t>Intangibles other than mortgage servicing rights, net of related deferred tax liability</t>
  </si>
  <si>
    <t>Counterparty credit risk exposures (not including CVA charges or charges for exposures to CCPs)</t>
  </si>
  <si>
    <t>Intangibles (excluding goodwill and mortgage servicing rights) net of related tax liability (amount to be deducted from Common Equity Tier 1 capital)</t>
  </si>
  <si>
    <t>Goodwill net of related tax liability (amount to be deducted from Common Equity Tier 1 capital)</t>
  </si>
  <si>
    <t>Amount to be deducted from Common Equity Tier 1 capital in full</t>
  </si>
  <si>
    <t>4) Investments in own shares, own Additional Tier 1 and own Tier 2 capital</t>
  </si>
  <si>
    <t>Total amount to be deducted from Common Equity Tier 1 capital</t>
  </si>
  <si>
    <t>Direct investments in own Additional Tier 1 capital, net of any short positions if the short positions involve no counterparty risk</t>
  </si>
  <si>
    <t xml:space="preserve">Indirect investments in own Additional Tier 1 capital (eg through holdings of index securities in which the bank itself is a constituent), net of any short positions </t>
  </si>
  <si>
    <t>For own Additional Tier 1 capital which the group could be contractually obliged to purchase, the total potential purchase cost</t>
  </si>
  <si>
    <t>Direct investments in own Tier 2 capital, net of any short positions if the short positions involve no counterparty risk</t>
  </si>
  <si>
    <t xml:space="preserve">Indirect investments in own Tier 2 capital (eg through holdings of index securities in which the bank itself is a constituent), net of any short positions </t>
  </si>
  <si>
    <t>For own Tier 2 capital which the group could be contractually obliged to purchase, the total potential purchase cost</t>
  </si>
  <si>
    <t>Holdings of Tier 2 capital or similar instruments that are part of a reciprocal cross holding arrangement (= amount to be deducted from Tier 2 capital)</t>
  </si>
  <si>
    <t>Shortfall of provisions to expeced losses to be deducted from Common Equity Tier 1 capital (gross of any tax adjustement)</t>
  </si>
  <si>
    <t>Cap for inclusion of excess provisions in Tier 2 capital (0.6% of credit risk-weighted assets)</t>
  </si>
  <si>
    <t>Excess of provisions to expected losses related to IRB portfolios to be included in Tier 2 capital</t>
  </si>
  <si>
    <t>Cap for inclusion of provisions in Tier 2 capital (1.25% of credit risk-weighted assets)</t>
  </si>
  <si>
    <t>Total provisions related to standardised approach to be included in Tier 2 capital</t>
  </si>
  <si>
    <t>Total provisions related to Basel I portfolios to be included in Tier 2 capital</t>
  </si>
  <si>
    <r>
      <t xml:space="preserve">Sum of CVA EADs belonging to margined </t>
    </r>
    <r>
      <rPr>
        <sz val="10"/>
        <rFont val="Arial"/>
        <family val="2"/>
      </rPr>
      <t>exposures</t>
    </r>
  </si>
  <si>
    <r>
      <t xml:space="preserve">Sum of CVA EADs belonging to non-margined </t>
    </r>
    <r>
      <rPr>
        <sz val="10"/>
        <rFont val="Arial"/>
        <family val="2"/>
      </rPr>
      <t>exposures</t>
    </r>
  </si>
  <si>
    <t>Total EAD</t>
  </si>
  <si>
    <t>D2c</t>
  </si>
  <si>
    <t>Amount to be deducted from (or added to if negative) Common Equity Tier 1 capital</t>
  </si>
  <si>
    <t>Credit risk-weighted assets which the bank is unable to assign to one of the above categories</t>
  </si>
  <si>
    <t>Market risk capital charge which the bank is unable to assign to one of the above categories</t>
  </si>
  <si>
    <t>Total cumulative net gains and (losses) in equity due to changes in the fair value of liabilities that are due to a change in the bank's own credit risk. Amount to be deducted from (or added to if negative) Common Equity Tier 1 capital (if gain report as positive; if loss report as negative)</t>
  </si>
  <si>
    <t>Gross holdings of Additional Tier 1 capital</t>
  </si>
  <si>
    <t xml:space="preserve">Holdings of Additional Tier 1 capital net of short positions </t>
  </si>
  <si>
    <t>Gross holdings of Tier 2 capital</t>
  </si>
  <si>
    <t>Holdings of Tier 2 capital net of short positions</t>
  </si>
  <si>
    <t>Amounts not deducted (to be subject to relevant risk weighting with amounts below allocated on a pro rata basis in accordance with paragraph 83 of Basel III)</t>
  </si>
  <si>
    <t>12) Significant investments in the capital of banking, financial and insurance entities that are outside the scope of regulatory consolidation (ie where the bank owns more than 10% 
        of the issued common share capital or where the entity is an affiliate), excluding amounts held for underwriting purposes only if held for 5 working days or less</t>
  </si>
  <si>
    <t>Allocation of the deduction to Common Equity Tier 1 capital</t>
  </si>
  <si>
    <t>Sum of significant investments in financials, mortgage servicing rights and DTA temporary differences not deducted as a result of the 10% cap</t>
  </si>
  <si>
    <t>Deduction from Common Equity Tier 1 capital in respect of amounts above the 15% cap</t>
  </si>
  <si>
    <t>Common Equity Tier 1 capital</t>
  </si>
  <si>
    <t>Total Common Equity Tier 1 capital of the subsidiary held by third parties less surplus attributable to third party investors</t>
  </si>
  <si>
    <t>Total Tier 1 capital</t>
  </si>
  <si>
    <t>Surplus Total Tier 1 capital of the subsidiary; of which</t>
  </si>
  <si>
    <t>Total Tier 1 capital of the subsidiary held by third parties less surplus attributable to third party investors</t>
  </si>
  <si>
    <t>Total capital</t>
  </si>
  <si>
    <t>Surplus Total capital of the subsidiary; of which</t>
  </si>
  <si>
    <t>Surplus Common Equity Tier 1 capital of the subsidiary; of which</t>
  </si>
  <si>
    <t>Amount of Common Equity Tier 1 capital held by third parties to be included in consolidated Common Equity Tier 1 capital</t>
  </si>
  <si>
    <t>Amount of Tier 1 capital held by third parties to be included in consolidated Additional Tier 1 capital</t>
  </si>
  <si>
    <t>Amount of Total capital held by third parties to be included in consolidated Tier 2 capital</t>
  </si>
  <si>
    <t>A) Change in risk-weighted assets due to the application of the definition of capital (including changes related to the 10%/15% thresholds)</t>
  </si>
  <si>
    <t>A) On-balance sheet items</t>
  </si>
  <si>
    <t>Amounts should be net of specific provisions and valuations adjustments.</t>
  </si>
  <si>
    <t xml:space="preserve">Accounting balance sheet value </t>
  </si>
  <si>
    <t>Derivatives:</t>
  </si>
  <si>
    <t>Credit derivatives (protection sold)</t>
  </si>
  <si>
    <t>Credit derivatives (protection bought)</t>
  </si>
  <si>
    <t>Financial derivatives</t>
  </si>
  <si>
    <t>Totals</t>
  </si>
  <si>
    <t>Notional amount</t>
  </si>
  <si>
    <t>B1 ) Derivatives</t>
  </si>
  <si>
    <t>B2) Off-balance sheet items</t>
  </si>
  <si>
    <t>Off-balance sheet items with a 0% CCF in the RSA; of which:</t>
  </si>
  <si>
    <t>Unconditionally cancellable credit cards commitments</t>
  </si>
  <si>
    <r>
      <t xml:space="preserve">PSEs </t>
    </r>
    <r>
      <rPr>
        <b/>
        <sz val="10"/>
        <rFont val="Arial"/>
        <family val="2"/>
      </rPr>
      <t>not</t>
    </r>
    <r>
      <rPr>
        <sz val="10"/>
        <rFont val="Arial"/>
        <family val="2"/>
      </rPr>
      <t xml:space="preserve"> guaranteed by central government but treated as a sovereign under paragraph 229 of the Basel II framework</t>
    </r>
  </si>
  <si>
    <t>PSEs guaranteed by central government</t>
  </si>
  <si>
    <t xml:space="preserve">Other unconditionally cancellable commitments </t>
  </si>
  <si>
    <t>Off-balance sheet items with a 20% CCF in the RSA</t>
  </si>
  <si>
    <t>Total off-balance sheet items</t>
  </si>
  <si>
    <t>Accounting total assets</t>
  </si>
  <si>
    <t>Reverse out on-balance sheet netting</t>
  </si>
  <si>
    <t xml:space="preserve">Reverse out derivatives netting </t>
  </si>
  <si>
    <t>Credit derivatives:</t>
  </si>
  <si>
    <t>Credit derivatives (protection sold less protection bought)</t>
  </si>
  <si>
    <t xml:space="preserve">Amount </t>
  </si>
  <si>
    <t>Total exposures</t>
  </si>
  <si>
    <t>Total exposures for the calculation of the leverage ratio</t>
  </si>
  <si>
    <t>Central banks</t>
  </si>
  <si>
    <t>Increases in risk-weighted assets to be reported as a positive value and decreases as a negative value.</t>
  </si>
  <si>
    <t>1) Common Equity Tier 1 capital</t>
  </si>
  <si>
    <t>Amount by which the sum of all holdings exceeds 10% of the Common Equity Tier 1 capital of the bank after all deductions that do not depend on a threshold 
(this is the amount to be deducted from regulatory capital)</t>
  </si>
  <si>
    <t>Amount to be included in risk-weighted assets in respect of the amounts used above to offset the deduction of pension fund assets</t>
  </si>
  <si>
    <t>Total risk-weighted assets of the subsidiary</t>
  </si>
  <si>
    <t>Other trading book exposures</t>
  </si>
  <si>
    <t>Investments in covered bonds</t>
  </si>
  <si>
    <t xml:space="preserve">Other banking book exposures; of which: </t>
  </si>
  <si>
    <t>Corporate; of which;</t>
  </si>
  <si>
    <t>Sovereigns; of which:</t>
  </si>
  <si>
    <t>MDBs</t>
  </si>
  <si>
    <t>Retail exposures; of which;</t>
  </si>
  <si>
    <t>Financial</t>
  </si>
  <si>
    <t>Qualifying revolving retail exposures</t>
  </si>
  <si>
    <t>Banks</t>
  </si>
  <si>
    <t>Number of counterparties to which the ACVA is applied</t>
  </si>
  <si>
    <t>Number of counterparties to which the SCVA is applied</t>
  </si>
  <si>
    <t>Number of counterparties to which both the ACVA and SCVA are applied</t>
  </si>
  <si>
    <t>Total number of counterparties for which a CVA charge is calculated</t>
  </si>
  <si>
    <t>Total EAD that entered the ACVA calculation</t>
  </si>
  <si>
    <t xml:space="preserve">Total EAD for CVA charge </t>
  </si>
  <si>
    <t>Number of ACVA counterparts where a proxy was used to determine a counterparty's credit spreads</t>
  </si>
  <si>
    <t>Securities with a 0% risk weight:</t>
  </si>
  <si>
    <t>Sum of CVA EADs for CCPs (if not excluded by the national supervisor per paragraph 99 of Basel III)</t>
  </si>
  <si>
    <t>Sum of CVA EADs for repo lending EADs (if not excluded by the national supervisor per paragraph 99 of Basel III)</t>
  </si>
  <si>
    <t>Risk-weighted assets of the consolidated group that relate to the subsidiary (ie risk-weighted assets of the subsidiary excluding intra-group transactions)</t>
  </si>
  <si>
    <t>Lower of the risk-weighted assets of the subsidiary and the contribution to consolidated risk-weighted assets</t>
  </si>
  <si>
    <t>Amount to be deducted from Tier 2 capital</t>
  </si>
  <si>
    <t>Unsecured debt issuance</t>
  </si>
  <si>
    <t>Debt-buy back requests (incl related conduits)</t>
  </si>
  <si>
    <t>Unconditionally revocable "uncommitted" credit and liquidity facilities</t>
  </si>
  <si>
    <t>Equity</t>
  </si>
  <si>
    <r>
      <t xml:space="preserve">Start of stress period used for </t>
    </r>
    <r>
      <rPr>
        <b/>
        <sz val="10"/>
        <rFont val="Arial"/>
        <family val="2"/>
      </rPr>
      <t>exposure</t>
    </r>
    <r>
      <rPr>
        <sz val="10"/>
        <rFont val="Arial"/>
        <family val="2"/>
      </rPr>
      <t xml:space="preserve"> for stressed VaR component of ACVA (yyyy-mm-dd)</t>
    </r>
  </si>
  <si>
    <r>
      <t xml:space="preserve">Start of stress period used for </t>
    </r>
    <r>
      <rPr>
        <b/>
        <sz val="10"/>
        <rFont val="Arial"/>
        <family val="2"/>
      </rPr>
      <t>spreads</t>
    </r>
    <r>
      <rPr>
        <sz val="10"/>
        <rFont val="Arial"/>
        <family val="2"/>
      </rPr>
      <t xml:space="preserve"> for stressed VaR component of ACVA (yyyy-mm-dd)</t>
    </r>
  </si>
  <si>
    <t>Did you set the full maturity adjustment to 1 while calculating Basel III RWA?</t>
  </si>
  <si>
    <t>Advanced CVA banks only</t>
  </si>
  <si>
    <t>Securities financing transactions</t>
  </si>
  <si>
    <t>B) Derivatives and off-balance sheet items</t>
  </si>
  <si>
    <t>Off-balance sheet items with a 50% CCF in the RSA</t>
  </si>
  <si>
    <t>Off-balance sheet items with a 100% CCF in the RSA</t>
  </si>
  <si>
    <t>C) On- and off-balance sheet items – additional breakdown of exposures</t>
  </si>
  <si>
    <t>On-balance sheet exposures: EAD/solvency-based value</t>
  </si>
  <si>
    <t>e) Total cash outflows</t>
  </si>
  <si>
    <t xml:space="preserve">Off-balance sheet exposures: notional x regulatory CCF </t>
  </si>
  <si>
    <t>Total on- and off-balance sheet exposures belonging to the banking book (breakdown according to the effective risk weight):</t>
  </si>
  <si>
    <t>= 0%</t>
  </si>
  <si>
    <t>&gt; 0 and ≤ 12%</t>
  </si>
  <si>
    <t>&gt; 12 and ≤ 20%</t>
  </si>
  <si>
    <t>&gt; 20 and ≤ 50%</t>
  </si>
  <si>
    <t>&gt; 50 and ≤ 75%</t>
  </si>
  <si>
    <t>&gt; 75 and ≤ 100%</t>
  </si>
  <si>
    <t>&gt; 100 and ≤ 425%</t>
  </si>
  <si>
    <t>&gt; 425 and ≤ 1250%</t>
  </si>
  <si>
    <t>D) Reconciliation (following relevant accounting standards)</t>
  </si>
  <si>
    <t>Reverse out SFT netting</t>
  </si>
  <si>
    <t>Reverse out other netting and other adjustments</t>
  </si>
  <si>
    <t>Previous quarter</t>
  </si>
  <si>
    <r>
      <t>Paid in capital</t>
    </r>
    <r>
      <rPr>
        <sz val="10"/>
        <rFont val="Arial"/>
        <family val="2"/>
      </rPr>
      <t xml:space="preserve">
This should be equal to the sum of common stock (and </t>
    </r>
    <r>
      <rPr>
        <b/>
        <sz val="10"/>
        <rFont val="Arial"/>
        <family val="2"/>
      </rPr>
      <t>related</t>
    </r>
    <r>
      <rPr>
        <sz val="10"/>
        <rFont val="Arial"/>
        <family val="2"/>
      </rPr>
      <t xml:space="preserve"> surplus only) and other instruments for non joint stock companies, both of which must meet the common stock critieria. This should be net of treasury stock and other investments in own shares to the extent that these are already derecognised on the balance sheet under the relevant accounting standards. Other paid in capital elements must be excluded. All minority interest must be excluded.</t>
    </r>
  </si>
  <si>
    <t>Deferred tax assets (assuming full deduction prior to application of 10/15% thresholds)</t>
  </si>
  <si>
    <t>Mortgage servicing rights (assuming full deduction prior to application of 10/15% thresholds)</t>
  </si>
  <si>
    <t>Bank group</t>
  </si>
  <si>
    <t>Unit (1, 1000, 1000000)</t>
  </si>
  <si>
    <t>D</t>
  </si>
  <si>
    <t>E</t>
  </si>
  <si>
    <t>Impact of Basel III definition of capital</t>
  </si>
  <si>
    <t>Capital ratios (actual capital, rules as of the relevant date)</t>
  </si>
  <si>
    <t>3) Risk-weighted assets and capital ratios (Basel II banks: before application of the Basel II floors)</t>
  </si>
  <si>
    <t>B1</t>
  </si>
  <si>
    <t>Total</t>
  </si>
  <si>
    <t>1) Reporting data</t>
  </si>
  <si>
    <t>2) Approaches to credit risk</t>
  </si>
  <si>
    <t>Basic indicator approach</t>
  </si>
  <si>
    <t>Basel I/Basel II</t>
  </si>
  <si>
    <t>Basel II</t>
  </si>
  <si>
    <t>Comprehensive risk model, before application of the floor</t>
  </si>
  <si>
    <t>Specific interest rate risk</t>
  </si>
  <si>
    <t>Specific equity position risk</t>
  </si>
  <si>
    <t>Total risk-weighted assets for operational risk</t>
  </si>
  <si>
    <t>Total capital charge for market risk</t>
  </si>
  <si>
    <t>Total risk-weighted assets for credit risk</t>
  </si>
  <si>
    <t>Settlement risk</t>
  </si>
  <si>
    <t>Other Pillar 1 requirements</t>
  </si>
  <si>
    <t>A</t>
  </si>
  <si>
    <t>B</t>
  </si>
  <si>
    <t>Total amount in respect of provisions to be included in Tier 2</t>
  </si>
  <si>
    <t>7) Cash flow hedge reserve</t>
  </si>
  <si>
    <t>10) Securitisation gain on sale (expected future margin income) as set out in paragraph 562 of the Basel II framework</t>
  </si>
  <si>
    <t>1) Cash outflows</t>
  </si>
  <si>
    <t>Amount exceeding the 15% threshold</t>
  </si>
  <si>
    <t>Provisions included in Tier 2 capital</t>
  </si>
  <si>
    <t>Sum of all net holdings where the bank does not own more than 10% of the issued share capital</t>
  </si>
  <si>
    <t>Securitisation exposures (except securitisation gain on sale)</t>
  </si>
  <si>
    <t>Equity exposures under the PD/LGD approach</t>
  </si>
  <si>
    <t>Non-payment/delivery on non-DvP and non-PvP transactions</t>
  </si>
  <si>
    <t>BIA</t>
  </si>
  <si>
    <t>TSA</t>
  </si>
  <si>
    <t>ASA</t>
  </si>
  <si>
    <t>AMA</t>
  </si>
  <si>
    <t>unrealised gains and losses from a foreign currency hedge of a net investment in a foreign operation (if applicable)</t>
  </si>
  <si>
    <t>property revaluation reserve (if applicable)</t>
  </si>
  <si>
    <t>CCR OTC</t>
  </si>
  <si>
    <t>CEM</t>
  </si>
  <si>
    <t>Standardised</t>
  </si>
  <si>
    <t>IMM</t>
  </si>
  <si>
    <t>Supervisory haircuts</t>
  </si>
  <si>
    <t>Bank is a single legal entity</t>
  </si>
  <si>
    <t>issued by sovereigns</t>
  </si>
  <si>
    <t>guaranteed by sovereigns</t>
  </si>
  <si>
    <t>issued or guaranteed by central banks</t>
  </si>
  <si>
    <t>issued or guaranteed by non-central government PSEs</t>
  </si>
  <si>
    <t>Bank is a subsidiary of a banking group</t>
  </si>
  <si>
    <t>Bank is a subsidiary with a non-EU parent (EU only)</t>
  </si>
  <si>
    <t>Alternative standardised approach</t>
  </si>
  <si>
    <t>Reporting currency (ISO code)</t>
  </si>
  <si>
    <t>retail clients</t>
  </si>
  <si>
    <t>non-financial corporates</t>
  </si>
  <si>
    <t>Total retail deposits; of which:</t>
  </si>
  <si>
    <t>A) General bank data</t>
  </si>
  <si>
    <t>CMG-relevant</t>
  </si>
  <si>
    <t>Other Pillar 1 requirements for market risk</t>
  </si>
  <si>
    <t>Leverage ratio</t>
  </si>
  <si>
    <t>Amount</t>
  </si>
  <si>
    <t>52, 53</t>
  </si>
  <si>
    <r>
      <t>62</t>
    </r>
    <r>
      <rPr>
        <sz val="10"/>
        <rFont val="Arial"/>
        <family val="2"/>
      </rPr>
      <t>–</t>
    </r>
    <r>
      <rPr>
        <sz val="10"/>
        <rFont val="Arial"/>
        <family val="2"/>
      </rPr>
      <t>64</t>
    </r>
  </si>
  <si>
    <t>62–64</t>
  </si>
  <si>
    <t>55, 56</t>
  </si>
  <si>
    <t>67–68</t>
  </si>
  <si>
    <r>
      <t>71</t>
    </r>
    <r>
      <rPr>
        <sz val="10"/>
        <rFont val="Arial"/>
        <family val="2"/>
      </rPr>
      <t>–</t>
    </r>
    <r>
      <rPr>
        <sz val="10"/>
        <rFont val="Arial"/>
        <family val="2"/>
      </rPr>
      <t>72</t>
    </r>
  </si>
  <si>
    <r>
      <t>76</t>
    </r>
    <r>
      <rPr>
        <sz val="10"/>
        <rFont val="Arial"/>
        <family val="2"/>
      </rPr>
      <t>–</t>
    </r>
    <r>
      <rPr>
        <sz val="10"/>
        <rFont val="Arial"/>
        <family val="2"/>
      </rPr>
      <t>77</t>
    </r>
  </si>
  <si>
    <r>
      <t>80</t>
    </r>
    <r>
      <rPr>
        <sz val="10"/>
        <rFont val="Arial"/>
        <family val="2"/>
      </rPr>
      <t>–</t>
    </r>
    <r>
      <rPr>
        <sz val="10"/>
        <rFont val="Arial"/>
        <family val="2"/>
      </rPr>
      <t>83</t>
    </r>
  </si>
  <si>
    <r>
      <t>84</t>
    </r>
    <r>
      <rPr>
        <sz val="10"/>
        <rFont val="Arial"/>
        <family val="2"/>
      </rPr>
      <t>–</t>
    </r>
    <r>
      <rPr>
        <sz val="10"/>
        <rFont val="Arial"/>
        <family val="2"/>
      </rPr>
      <t>86</t>
    </r>
  </si>
  <si>
    <r>
      <t>62</t>
    </r>
    <r>
      <rPr>
        <sz val="10"/>
        <rFont val="Arial"/>
        <family val="2"/>
      </rPr>
      <t>–</t>
    </r>
    <r>
      <rPr>
        <sz val="10"/>
        <rFont val="Arial"/>
        <family val="2"/>
      </rPr>
      <t>64</t>
    </r>
  </si>
  <si>
    <t>[%]</t>
  </si>
  <si>
    <t>Other exposures</t>
  </si>
  <si>
    <t>Advanced CVA risk capital charge</t>
  </si>
  <si>
    <t>Standardised CVA risk capital charge</t>
  </si>
  <si>
    <t>Corporate (not including receivables); of which:</t>
  </si>
  <si>
    <t>Sovereign; of which:</t>
  </si>
  <si>
    <t>Bank; of which:</t>
  </si>
  <si>
    <t>Retail; of which:</t>
  </si>
  <si>
    <t>B) Leverage ratio worksheet</t>
  </si>
  <si>
    <t>C) LCR worksheet</t>
  </si>
  <si>
    <t>D) NSFR worksheet</t>
  </si>
  <si>
    <t>Data in green cells can typically be provided by national supervisors based on regulatory reporting data. Enter 0 for capital charges not in force at a particular reporting date.</t>
  </si>
  <si>
    <t>Basel II/III standardised approach</t>
  </si>
  <si>
    <t>Basel II/III IRB approaches</t>
  </si>
  <si>
    <t>Standardised method</t>
  </si>
  <si>
    <t>Basel II/III FIRB approach</t>
  </si>
  <si>
    <t>Basel II/III AIRB approach</t>
  </si>
  <si>
    <t>2) Data for Basel II/III banks</t>
  </si>
  <si>
    <r>
      <t>Actual CET1 capital ratio (</t>
    </r>
    <r>
      <rPr>
        <b/>
        <sz val="10"/>
        <rFont val="Arial"/>
        <family val="2"/>
      </rPr>
      <t>after</t>
    </r>
    <r>
      <rPr>
        <sz val="10"/>
        <rFont val="Arial"/>
        <family val="2"/>
      </rPr>
      <t xml:space="preserve"> application of the transitional floor)</t>
    </r>
  </si>
  <si>
    <r>
      <t>Actual Tier 1 capital ratio (</t>
    </r>
    <r>
      <rPr>
        <b/>
        <sz val="10"/>
        <rFont val="Arial"/>
        <family val="2"/>
      </rPr>
      <t>after</t>
    </r>
    <r>
      <rPr>
        <sz val="10"/>
        <rFont val="Arial"/>
        <family val="2"/>
      </rPr>
      <t xml:space="preserve"> application of the transitional floor)</t>
    </r>
  </si>
  <si>
    <r>
      <t>Actual total capital ratio (</t>
    </r>
    <r>
      <rPr>
        <b/>
        <sz val="10"/>
        <rFont val="Arial"/>
        <family val="2"/>
      </rPr>
      <t xml:space="preserve">after </t>
    </r>
    <r>
      <rPr>
        <sz val="10"/>
        <rFont val="Arial"/>
        <family val="2"/>
      </rPr>
      <t>application of the transitional floor)</t>
    </r>
  </si>
  <si>
    <r>
      <t xml:space="preserve">Total risk-weighted assets (Basel II/III banks: </t>
    </r>
    <r>
      <rPr>
        <b/>
        <sz val="10"/>
        <rFont val="Arial"/>
        <family val="2"/>
      </rPr>
      <t>before</t>
    </r>
    <r>
      <rPr>
        <sz val="10"/>
        <rFont val="Arial"/>
        <family val="2"/>
      </rPr>
      <t xml:space="preserve"> application of the transitional floors)</t>
    </r>
  </si>
  <si>
    <t>LCR</t>
  </si>
  <si>
    <t>Weight</t>
  </si>
  <si>
    <t>Weighted amount</t>
  </si>
  <si>
    <t>part of central bank reserves that can be drawn in times of stress</t>
  </si>
  <si>
    <t>For non-0% risk-weighted sovereigns:</t>
  </si>
  <si>
    <t>sovereign or central bank debt securities issued in domestic currencies by the sovereign or central bank in the country in which the liquidity risk is being taken or in the bank’s home country</t>
  </si>
  <si>
    <t>Total stock of Level 1 assets</t>
  </si>
  <si>
    <t>Total run-off on other contingent funding obligations</t>
  </si>
  <si>
    <t>Adjustment to stock of Level 1 assets</t>
  </si>
  <si>
    <t>Adjusted amount of Level 1 assets</t>
  </si>
  <si>
    <t>Market value</t>
  </si>
  <si>
    <t>Securities with a 20% risk weight:</t>
  </si>
  <si>
    <t>issued or guaranteed by MDBs</t>
  </si>
  <si>
    <t>Non-financial corporate bonds, rated AA- or better</t>
  </si>
  <si>
    <t>Covered bonds, not self-issued, rated AA- or better</t>
  </si>
  <si>
    <t>Loss of funding on ABS and other structured financing instruments issued by the bank, excluding covered bonds</t>
  </si>
  <si>
    <t xml:space="preserve">Loss of funding on ABCP, conduits, SIVs and other such financing activities; of which: </t>
  </si>
  <si>
    <t>debt maturing ≤ 30 days</t>
  </si>
  <si>
    <t>Collateral swaps maturing ≤ 30 days:</t>
  </si>
  <si>
    <t>Trading book counterparty credit risk exposures (if not included above)</t>
  </si>
  <si>
    <t>provided by members of the institutional networks of cooperative (or otherwise named) banks</t>
  </si>
  <si>
    <t>Level 1 assets</t>
  </si>
  <si>
    <t>Level 2 assets</t>
  </si>
  <si>
    <t>Total usage of alternative treatment (post-haircut) before applying the cap</t>
  </si>
  <si>
    <t>Cap on usage of alternative treatment</t>
  </si>
  <si>
    <t>Total usage of alternative treatment (post-haircut) after applying the cap</t>
  </si>
  <si>
    <t>Total stock of high quality liquid assets plus usage of alternative treatment</t>
  </si>
  <si>
    <t xml:space="preserve"> </t>
  </si>
  <si>
    <t>Insured deposits; of which:</t>
  </si>
  <si>
    <t>in non-transactional and non-relationship accounts</t>
  </si>
  <si>
    <t>Uninsured deposits</t>
  </si>
  <si>
    <t>Additional deposit categories with higher run-off rates as specified by supervisor</t>
  </si>
  <si>
    <t>Category 1</t>
  </si>
  <si>
    <t>Category 2</t>
  </si>
  <si>
    <t>Category 3</t>
  </si>
  <si>
    <t>With a supervisory run-off rate</t>
  </si>
  <si>
    <t>Without a supervisory run-off rate</t>
  </si>
  <si>
    <t>Total retail deposits run-off</t>
  </si>
  <si>
    <t xml:space="preserve">Total unsecured wholesale funding </t>
  </si>
  <si>
    <t>Total funding provided by small business customers; of which:</t>
  </si>
  <si>
    <t>Total operational deposits; of which:</t>
  </si>
  <si>
    <t>provided by non-financial corporates</t>
  </si>
  <si>
    <t>uninsured</t>
  </si>
  <si>
    <t>provided by banks</t>
  </si>
  <si>
    <t>≥ 3 months to &lt; 6 months</t>
  </si>
  <si>
    <t>≥ 6 months to &lt; 9 months</t>
  </si>
  <si>
    <t>≥ 9 months to &lt; 1 year</t>
  </si>
  <si>
    <t>≥1 year</t>
  </si>
  <si>
    <t>Risk-weighted assets resulting from amounts below the 10/15% thresholds and the threshold for investements in the capital of financial entities where the bank does not more than 10% of the issued common share capital</t>
  </si>
  <si>
    <t>Derivatives, SFTs</t>
  </si>
  <si>
    <t>Other sovereign exposures</t>
  </si>
  <si>
    <t>Mutual / cooperative</t>
  </si>
  <si>
    <t>Joint stock company</t>
  </si>
  <si>
    <t>Other non-joint stock company</t>
  </si>
  <si>
    <t>Investments in the Additional Tier 1 capital of other financial entities in which bank has significant common stock investment</t>
  </si>
  <si>
    <t>Investments in the Tier 2 capital of other financial entities in which bank has significant common stock investment</t>
  </si>
  <si>
    <t>Regulatory adjustments to be deducted from Tier 2 capital; of which</t>
  </si>
  <si>
    <t>Holdings of Additional Tier 1 capital or similar instruments that are part of a reciprocal cross holding arrangement (= amount to be deducted from Additional Tier 1 capital)</t>
  </si>
  <si>
    <t>Total positive or negative value of the cash flow hedge reserve as stated on the balance sheet; of which:</t>
  </si>
  <si>
    <t xml:space="preserve">Total Common Equity Tier 1 capital of the subsidiary net of deductions (if the subsidiary is not a bank, as defined in footnote 23 of the rules text, zero must be entered into this cell with the common equity to be included in the Total Tier 1 cell below); </t>
  </si>
  <si>
    <t>Total Tier 1 (CET1 + AT1) of the subsidiary net of deductions</t>
  </si>
  <si>
    <t>Total capital (CET1 + AT1 + T2) of the subsidiary net of deductions</t>
  </si>
  <si>
    <t>actuarial reserve (if applicable)</t>
  </si>
  <si>
    <t>Additional Tier 1 instruments issued by parent company of group (and any related surplus), including any compliant capital issued via SPVs as determined by paragraph 65 of Basel III</t>
  </si>
  <si>
    <t>Tier 2 capital instruments issued by parent company of group (and any related surplus), including any compliant capital issued via SPVs as determined by paragraph 65 of Basel III</t>
  </si>
  <si>
    <t>c) Additional data on CCR RWA</t>
  </si>
  <si>
    <t>Specialised lending exposures</t>
  </si>
  <si>
    <t>Prior to regulatory adjustments</t>
  </si>
  <si>
    <t xml:space="preserve">Non-contractual obligations, such as: </t>
  </si>
  <si>
    <t>Managed funds</t>
  </si>
  <si>
    <t>provided by other banks</t>
  </si>
  <si>
    <t>Additional balances required to be installed in central bank reserves</t>
  </si>
  <si>
    <t>Total unsecured wholesale funding run-off</t>
  </si>
  <si>
    <t>Amount received</t>
  </si>
  <si>
    <t>Market value of extended collateral</t>
  </si>
  <si>
    <t>Total secured wholesale funding run-off</t>
  </si>
  <si>
    <t>Increased liquidity needs related to the potential for valuation changes on posted collateral securing derivative and other transactions:</t>
  </si>
  <si>
    <t>with embedded options in financing arrangements</t>
  </si>
  <si>
    <t>other potential loss of such funding</t>
  </si>
  <si>
    <t>Total EAD that entered the SCVA calculation; of which</t>
  </si>
  <si>
    <t>B) Current capital applying…</t>
  </si>
  <si>
    <t>Basel III standards as in 2022</t>
  </si>
  <si>
    <t>Coins and banknotes</t>
  </si>
  <si>
    <t>Total central bank reserves; of which:</t>
  </si>
  <si>
    <t>issued or guaranteed by BIS, IMF, ECB and European Community, or MDBs</t>
  </si>
  <si>
    <t>domestic sovereign or central bank debt securities issued in foreign currencies, up to the amount of the bank’s stressed net cash outflows in that specific foreign currency stemming from the bank’s operations in the jurisdiction where the bank’s liquidity risk is being taken</t>
  </si>
  <si>
    <t>Total stock of Level 2A assets</t>
  </si>
  <si>
    <t>Adjustment to stock of Level 2A assets</t>
  </si>
  <si>
    <t>Adjusted amount of Level 2A assets</t>
  </si>
  <si>
    <t>Residential mortgage-backed securities (RMBS), rated AA or better</t>
  </si>
  <si>
    <t>54 (a)</t>
  </si>
  <si>
    <t xml:space="preserve">Non-financial corporate bonds, rated BBB- to A+ </t>
  </si>
  <si>
    <t>54 (b)</t>
  </si>
  <si>
    <t xml:space="preserve">Non-financial common equity shares </t>
  </si>
  <si>
    <t xml:space="preserve">54 (c) </t>
  </si>
  <si>
    <t>Total stock of Level 2B RMBS assets</t>
  </si>
  <si>
    <t>Adjustment to stock of Level 2B RMBS assets</t>
  </si>
  <si>
    <t>Annex 1</t>
  </si>
  <si>
    <t>Adjusted amount of Level 2B RMBS assets</t>
  </si>
  <si>
    <t>Total stock of Level 2B non-RMBS assets</t>
  </si>
  <si>
    <t xml:space="preserve">54 (b),(c) </t>
  </si>
  <si>
    <t>Adjustment to stock of Level 2B non-RMBS assets</t>
  </si>
  <si>
    <t>Adjusted amount of Level 2B non-RMBS assets</t>
  </si>
  <si>
    <t>Adjusted amount of Level 2B (RMBS and non-RMBS) assets</t>
  </si>
  <si>
    <t>47, Annex 1</t>
  </si>
  <si>
    <t>51, Annex 1</t>
  </si>
  <si>
    <t>Level 2A</t>
  </si>
  <si>
    <t>Level 2B
RMBS</t>
  </si>
  <si>
    <t>Level 2B
non-RMBS</t>
  </si>
  <si>
    <t>Assets excluded from the stock of high quality liquid assets due to operational restrictions</t>
  </si>
  <si>
    <t xml:space="preserve">Option 2 – Foreign currency HQLA; of which: </t>
  </si>
  <si>
    <t>50 (a)</t>
  </si>
  <si>
    <t xml:space="preserve">50 (c) </t>
  </si>
  <si>
    <t xml:space="preserve">50 (d) </t>
  </si>
  <si>
    <t xml:space="preserve">50 (e) </t>
  </si>
  <si>
    <t>52 (a)</t>
  </si>
  <si>
    <t>52 (b)</t>
  </si>
  <si>
    <t>52 (a),(b)</t>
  </si>
  <si>
    <t>36-37, 171-172</t>
  </si>
  <si>
    <t>31-34, 38-40</t>
  </si>
  <si>
    <t>eligible for a 3% run-off rate; of which:</t>
  </si>
  <si>
    <t>are in the reporting bank's home jurisdiction</t>
  </si>
  <si>
    <t>are not in the reporting bank's home jurisdiction</t>
  </si>
  <si>
    <t>eligible for a 5% run-off rate; of which:</t>
  </si>
  <si>
    <t>Term deposits (treated as having &gt;30 day remaining maturity); of which:</t>
  </si>
  <si>
    <t>85-111</t>
  </si>
  <si>
    <t>89-92</t>
  </si>
  <si>
    <t>89, 75-78</t>
  </si>
  <si>
    <t>89, 75, 78</t>
  </si>
  <si>
    <t>89, 78</t>
  </si>
  <si>
    <t>89, 75</t>
  </si>
  <si>
    <t>89, 79</t>
  </si>
  <si>
    <t>92, 82-84</t>
  </si>
  <si>
    <t>92, 84</t>
  </si>
  <si>
    <t>92, 82</t>
  </si>
  <si>
    <t>93-104</t>
  </si>
  <si>
    <t>93-103</t>
  </si>
  <si>
    <t>107-108</t>
  </si>
  <si>
    <t>in transactional accounts; of which:</t>
  </si>
  <si>
    <t>in non-transactional accounts with established relationships that make deposit withdrawal highly unlikely; of which:</t>
  </si>
  <si>
    <t>Term deposits (treated as having &gt;30 day maturity); of which:</t>
  </si>
  <si>
    <t>provided by non-financial corporates; of which:</t>
  </si>
  <si>
    <t>where entire amount is fully covered by an effective deposit insurance scheme</t>
  </si>
  <si>
    <t>where entire amount is not fully covered by an effective deposit insurance scheme</t>
  </si>
  <si>
    <t>provided by sovereigns, central banks, PSEs and MDBs; of which:</t>
  </si>
  <si>
    <t>excess balances in operational accounts that could be withdrawn and would leave enough funds to fulfil the clearing, custody and cash management activities</t>
  </si>
  <si>
    <t>114-115</t>
  </si>
  <si>
    <t>Backed by Level 1 assets; of which:</t>
  </si>
  <si>
    <t>Backed by Level 2A assets; of which:</t>
  </si>
  <si>
    <t>Backed by Level 2B RMBS assets; of which:</t>
  </si>
  <si>
    <t>Backed by Level 2B non-RMBS assets; of which:</t>
  </si>
  <si>
    <t>Backed by other assets</t>
  </si>
  <si>
    <t>Transactions backed by Level 2A assets; of which:</t>
  </si>
  <si>
    <t>Transactions backed by Level 2B RMBS assets; of which:</t>
  </si>
  <si>
    <t>Transactions backed by Level 2B non-RMBS assets; of which:</t>
  </si>
  <si>
    <t>Derivatives cash outflow</t>
  </si>
  <si>
    <t>Cash and Level 1 assets</t>
  </si>
  <si>
    <t>Increased liquidity needs related to excess non-segregated collateral held by the bank that could contractually be called at any time by the counterparty</t>
  </si>
  <si>
    <t>Increased liquidity needs related to contractually required collateral on transactions for which the counterparty has not yet demanded the collateral be posted</t>
  </si>
  <si>
    <t>Increased liquidity needs related to contracts that allow collateral substitution to non-HQLA assets</t>
  </si>
  <si>
    <t>Increased liquidity needs related to market valuation changes on derivative or other transactions</t>
  </si>
  <si>
    <t>Undrawn committed credit and liquidity facilities provided to banks subject to prudential supervision</t>
  </si>
  <si>
    <t>131 (d)</t>
  </si>
  <si>
    <t>Undrawn committed credit facilities provided to other FIs</t>
  </si>
  <si>
    <t xml:space="preserve">131 (e) </t>
  </si>
  <si>
    <t>Undrawn committed liquidity facilities provided to other FIs</t>
  </si>
  <si>
    <t>131 (f)</t>
  </si>
  <si>
    <t>Non-contractual obligations related to potential liquidity draws from joint ventures or minority investments in entities</t>
  </si>
  <si>
    <t>Trade finance-related obligations (including guarantees and letters of credit)</t>
  </si>
  <si>
    <t>Guarantees and letters of credit unrelated to trade finance obligations</t>
  </si>
  <si>
    <t>Non contractual obligations where customer short positions are covered by other customers’ collateral</t>
  </si>
  <si>
    <t>Bank outright short positions covered by a collateralised securities financing transaction</t>
  </si>
  <si>
    <t>Other contractual cash outflows (including those related to unsecured collateral borrowings and uncovered short positions)</t>
  </si>
  <si>
    <t>138, 139</t>
  </si>
  <si>
    <t>141, 147</t>
  </si>
  <si>
    <t>116, 117</t>
  </si>
  <si>
    <t>131 (a)</t>
  </si>
  <si>
    <t>131 (b)</t>
  </si>
  <si>
    <t>131 (c)</t>
  </si>
  <si>
    <t>131 (g)</t>
  </si>
  <si>
    <t>Transactions backed by Level 2A assets</t>
  </si>
  <si>
    <t>145-146</t>
  </si>
  <si>
    <t>Margin lending backed by non-Level 1 or non-Level 2 collateral</t>
  </si>
  <si>
    <t>Transactions backed by Level 2B RMBS assets</t>
  </si>
  <si>
    <t>Transactions backed by Level 2B non-RMBS assets</t>
  </si>
  <si>
    <t>Derivatives cash inflow</t>
  </si>
  <si>
    <t>158, 159</t>
  </si>
  <si>
    <t>69, 144</t>
  </si>
  <si>
    <t>48, 113, 146, Annex 1</t>
  </si>
  <si>
    <t>Level 1 assets are lent and Level 2A assets are borrowed; of which:</t>
  </si>
  <si>
    <t>Level 1 assets are lent and Level 2B RMBS assets are borrowed; of which:</t>
  </si>
  <si>
    <t>Level 1 assets are lent and Level 2B non-RMBS assets are borrowed; of which:</t>
  </si>
  <si>
    <t>Level 2A assets are lent and Level 1 assets are borrowed; of which:</t>
  </si>
  <si>
    <t>Level 2A assets are lent and Level 2A assets are borrowed; of which:</t>
  </si>
  <si>
    <t>Level 2A assets are lent and Level 2B RMBS assets are borrowed; of which:</t>
  </si>
  <si>
    <t>Level 2A assets are lent and Level 2B non-RMBS assets are borrowed; of which:</t>
  </si>
  <si>
    <t>Level 2A assets are lent and other assets are borrowed; of which:</t>
  </si>
  <si>
    <t>Level 2B RMBS assets are lent and Level 1 assets are borrowed; of which:</t>
  </si>
  <si>
    <t>Level 2B RMBS assets are lent and Level 2A assets are borrowed; of which:</t>
  </si>
  <si>
    <t>Level 2B RMBS assets are lent and Level 2B RMBS assets are borrowed; of which:</t>
  </si>
  <si>
    <t>Level 2B RMBS assets are lent and Level 2B non-RMBS assets are borrowed; of which:</t>
  </si>
  <si>
    <t>Level 2B RMBS assets are lent and other assets are borrowed; of which:</t>
  </si>
  <si>
    <t>Level 2B non-RMBS assets are lent and Level 1 assets are borrowed; of which:</t>
  </si>
  <si>
    <t>Level 2B non-RMBS assets are lent and Level 2A assets are borrowed; of which:</t>
  </si>
  <si>
    <t>Level 2B non-RMBS assets are lent and Level 2B RMBS assets are borrowed; of which:</t>
  </si>
  <si>
    <t>Level 2B non-RMBS assets are lent and Level 2B non-RMBS assets are borrowed; of which:</t>
  </si>
  <si>
    <t>Level 2B non-RMBS assets are lent and other assets are borrowed; of which:</t>
  </si>
  <si>
    <t>Other assets are lent and Level 2A assets are borrowed; of which:</t>
  </si>
  <si>
    <t>Other assets are lent and Level 2B RMBS assets are borrowed; of which:</t>
  </si>
  <si>
    <t>Other assets are lent and Level 2B non-RMBS assets are borrowed; of which:</t>
  </si>
  <si>
    <t>Level 1 assets are lent and Level 2A assets are borrowed</t>
  </si>
  <si>
    <t>Level 1 assets are lent and Level 2B RMBS assets are borrowed</t>
  </si>
  <si>
    <t>Level 1 assets are lent and Level 2B non-RMBS assets are borrowed</t>
  </si>
  <si>
    <t>Level 2A assets are lent and Level 1 assets are borrowed</t>
  </si>
  <si>
    <t>Level 2A assets are lent and Level 2A assets are borrowed</t>
  </si>
  <si>
    <t>Level 2A assets are lent and Level 2B RMBS assets are borrowed</t>
  </si>
  <si>
    <t>Level 2A assets are lent and Level 2B non-RMBS assets are borrowed</t>
  </si>
  <si>
    <t>Level 2A assets are lent and other assets are borrowed</t>
  </si>
  <si>
    <t>Level 2B RMBS assets are lent and Level 1 assets are borrowed</t>
  </si>
  <si>
    <t>Level 2B RMBS assets are lent and Level 2A assets are borrowed</t>
  </si>
  <si>
    <t>Level 2B RMBS assets are lent and Level 2B RMBS assets are borrowed</t>
  </si>
  <si>
    <t>Level 2B RMBS assets are lent and Level 2B non-RMBS assets are borrowed</t>
  </si>
  <si>
    <t>Level 2B RMBS assets are lent and other assets are borrowed</t>
  </si>
  <si>
    <t>Level 2B non-RMBS assets are lent and Level 1 assets are borrowed</t>
  </si>
  <si>
    <t>Level 2B non-RMBS assets are lent and Level 2A assets are borrowed</t>
  </si>
  <si>
    <t>Level 2B non-RMBS assets are lent and Level 2B RMBS assets are borrowed</t>
  </si>
  <si>
    <t>Level 2B non-RMBS assets are lent and Level 2B non-RMBS assets are borrowed</t>
  </si>
  <si>
    <t>Level 2B non-RMBS assets are lent and other assets are borrowed</t>
  </si>
  <si>
    <t>Other assets are lent and Level 2A assets are borrowed</t>
  </si>
  <si>
    <t>Other assets are lent and Level 2B RMBS assets are borrowed</t>
  </si>
  <si>
    <t>Other assets are lent and Level 2B non-RMBS assets are borrowed</t>
  </si>
  <si>
    <t>Adjustments to Level 2A assets due to collateral swaps</t>
  </si>
  <si>
    <t>Adjustments to Level 2B RMBS assets due to collateral swaps</t>
  </si>
  <si>
    <t>Adjustments to Level 2B non-RMBS assets due to collateral swaps</t>
  </si>
  <si>
    <t>issued or guaranteed by BIS, IMF, ECB or European Community, or MDBs</t>
  </si>
  <si>
    <t>domestic sovereign or central bank debt securities issued in foreign currencies, up to the amount of the bank’s stressed net cash outflows in that specific foreign currency stemming from  the bank’s operations in the jurisdiction where the bank’s liquidity risk is being taken</t>
  </si>
  <si>
    <t>Level 2A assets</t>
  </si>
  <si>
    <t>Level 2B assets</t>
  </si>
  <si>
    <t>RMBS, rated AA or better</t>
  </si>
  <si>
    <t>Non-financial corporate bonds, rated BBB- to A+</t>
  </si>
  <si>
    <t>Non-financial common equity shares</t>
  </si>
  <si>
    <t xml:space="preserve">Option 2 – Foreign currency HQLA, of which: </t>
  </si>
  <si>
    <t>e) Treatment for jurisdictions with insufficient HQLA</t>
  </si>
  <si>
    <t>75, 78</t>
  </si>
  <si>
    <t>82-84</t>
  </si>
  <si>
    <t>Undrawn committed credit and liquidity facilities to other legal entities</t>
  </si>
  <si>
    <t>operational deposits</t>
  </si>
  <si>
    <t>all payments on other loans and deposits due in ≤ 30 days</t>
  </si>
  <si>
    <t>A) Stock of high quality liquid assets (HQLA)</t>
  </si>
  <si>
    <t>Paragraph nr in standards doc</t>
  </si>
  <si>
    <t>50 (b), footnote 13</t>
  </si>
  <si>
    <t>issued or guaranteed by PSEs</t>
  </si>
  <si>
    <t>Adjustment to stock of HQLA due to cap on Level 2B assets</t>
  </si>
  <si>
    <t>Adjustment to stock of HQLA due to cap on Level 2 assets</t>
  </si>
  <si>
    <t>Total stock of HQLA</t>
  </si>
  <si>
    <t>Assets held at the entity level, but excluded from the consolidated stock of HQLA</t>
  </si>
  <si>
    <t>Panel e) to be filled in in your jurisdiction:</t>
  </si>
  <si>
    <t>Option 3 – Additional use of Level 2 assets with a higher haircut</t>
  </si>
  <si>
    <t>f) Total stock of HQLA plus usage of alternative treatment</t>
  </si>
  <si>
    <t>Total stock of HQLA plus usage of alternative treatment</t>
  </si>
  <si>
    <t>105-109</t>
  </si>
  <si>
    <t>Of the non-operational deposits reported above, amounts that could be considered operational in nature but per the Basel III LCR standards have been excluded from receiving operational deposit treatment due to:</t>
  </si>
  <si>
    <t>99, footnote 42</t>
  </si>
  <si>
    <t>Transactions conducted with the bank's domestic central bank; of which:</t>
  </si>
  <si>
    <t>Transactions not conducted with the bank's domestic central bank and backed by Level 1 assets; of which:</t>
  </si>
  <si>
    <t>Transactions not conducted with the bank's domestic central bank and backed by Level 2A assets; of which:</t>
  </si>
  <si>
    <t>Transactions not conducted with the bank's domestic central bank and backed by Level 2B RMBS assets; of which:</t>
  </si>
  <si>
    <t>Counterparties are domestic sovereigns, MDBs or domestic PSEs with a 20% risk weight; of which:</t>
  </si>
  <si>
    <t>Counterparties are not domestic sovereigns, MDBs or domestic PSEs with a 20% risk weight; of which:</t>
  </si>
  <si>
    <t>Transactions not conducted with the bank's domestic central bank and backed by other assets (non-HQLA); of which:</t>
  </si>
  <si>
    <t>Counterparties are domestic sovereigns, MDBs or domestic PSEs with a 20% risk weight</t>
  </si>
  <si>
    <t>Counterparties are not domestic sovereigns, MDBs or domestic PSEs with a 20% risk weight</t>
  </si>
  <si>
    <t>Increased liquidity needs related to downgrade triggers in derviatives and other financing transactions</t>
  </si>
  <si>
    <r>
      <t xml:space="preserve">Of which collateral is </t>
    </r>
    <r>
      <rPr>
        <b/>
        <sz val="10"/>
        <color indexed="8"/>
        <rFont val="Arial"/>
        <family val="2"/>
      </rPr>
      <t>not re-used</t>
    </r>
    <r>
      <rPr>
        <sz val="10"/>
        <color indexed="8"/>
        <rFont val="Arial"/>
        <family val="2"/>
      </rPr>
      <t xml:space="preserve"> (ie is not rehypothecated) to cover the reporting institution's outright short positions</t>
    </r>
  </si>
  <si>
    <r>
      <t xml:space="preserve">Of which collateral </t>
    </r>
    <r>
      <rPr>
        <b/>
        <sz val="10"/>
        <color indexed="8"/>
        <rFont val="Arial"/>
        <family val="2"/>
      </rPr>
      <t>is re-used</t>
    </r>
    <r>
      <rPr>
        <sz val="10"/>
        <color indexed="8"/>
        <rFont val="Arial"/>
        <family val="2"/>
      </rPr>
      <t xml:space="preserve"> (ie is rehypothecated) in transactions to cover the reporting insitution's outright short positions </t>
    </r>
  </si>
  <si>
    <r>
      <t xml:space="preserve">Of which the borrowed assets </t>
    </r>
    <r>
      <rPr>
        <b/>
        <sz val="10"/>
        <color indexed="8"/>
        <rFont val="Arial"/>
        <family val="2"/>
      </rPr>
      <t>are not re-used</t>
    </r>
    <r>
      <rPr>
        <sz val="10"/>
        <color indexed="8"/>
        <rFont val="Arial"/>
        <family val="2"/>
      </rPr>
      <t xml:space="preserve"> (ie are not rehypothecated) to cover short positions </t>
    </r>
  </si>
  <si>
    <r>
      <t xml:space="preserve">Of which the borrowed assets </t>
    </r>
    <r>
      <rPr>
        <b/>
        <sz val="10"/>
        <color indexed="8"/>
        <rFont val="Arial"/>
        <family val="2"/>
      </rPr>
      <t>are re-used</t>
    </r>
    <r>
      <rPr>
        <sz val="10"/>
        <color indexed="8"/>
        <rFont val="Arial"/>
        <family val="2"/>
      </rPr>
      <t xml:space="preserve"> (ie are rehypothecated) in transactions to cover short positions</t>
    </r>
  </si>
  <si>
    <t>Transactions not conducted with the bank's domestic central bank and backed by Level 2B non-RMBS assets; of which:</t>
  </si>
  <si>
    <t>insured, with a 3% run-off rate</t>
  </si>
  <si>
    <t>insured, with a 5% run-off rate</t>
  </si>
  <si>
    <t>Internal models approach, specific risk surcharge (2011 only)</t>
  </si>
  <si>
    <r>
      <t xml:space="preserve">Internal models approach </t>
    </r>
    <r>
      <rPr>
        <b/>
        <sz val="10"/>
        <rFont val="Arial"/>
        <family val="2"/>
      </rPr>
      <t>without</t>
    </r>
    <r>
      <rPr>
        <sz val="10"/>
        <rFont val="Arial"/>
        <family val="2"/>
      </rPr>
      <t xml:space="preserve"> the specific risk surcharge, </t>
    </r>
    <r>
      <rPr>
        <b/>
        <sz val="10"/>
        <rFont val="Arial"/>
        <family val="2"/>
      </rPr>
      <t>actual capital charge</t>
    </r>
  </si>
  <si>
    <t>G-SIB surcharge</t>
  </si>
  <si>
    <t>Trade exposures (including client cleared trades)</t>
  </si>
  <si>
    <t>Default fund exposures</t>
  </si>
  <si>
    <t>Qualifying central counterparties; of which:</t>
  </si>
  <si>
    <t>Externally rated</t>
  </si>
  <si>
    <t>Unrated</t>
  </si>
  <si>
    <t>CCPs for which Method 1 is used</t>
  </si>
  <si>
    <t>EAD</t>
  </si>
  <si>
    <t>Exchange-traded derivatives (including client cleared trades)</t>
  </si>
  <si>
    <t>OTC derivatives (including client cleared trades)</t>
  </si>
  <si>
    <t>Securities financing transactions (including client cleared trades)</t>
  </si>
  <si>
    <t>Non-segregated initial margin</t>
  </si>
  <si>
    <t>Prefunded default fund contributions</t>
  </si>
  <si>
    <t>CCPs for which Method 2 is used</t>
  </si>
  <si>
    <t>RWA for both trade exposures and default fund contributions</t>
  </si>
  <si>
    <t>d) Additional data for exposures to qualifying CCPs</t>
  </si>
  <si>
    <t>Trade exposures; of which:</t>
  </si>
  <si>
    <t>Unconditionally revocable "uncommitted" liquidity facilities</t>
  </si>
  <si>
    <t>Unconditionally revocable "uncommitted" credit facilities</t>
  </si>
  <si>
    <t>Partial use</t>
  </si>
  <si>
    <t>Roll out vs permanent partial use</t>
  </si>
  <si>
    <t>Number of borrowers or recognised guarantors</t>
  </si>
  <si>
    <t>Exposure amounts post-CRM and post-CCF by year of migration to IRB</t>
  </si>
  <si>
    <t>Total exposure amounts post-CRM and post-CCF</t>
  </si>
  <si>
    <t>Exposure amounts by risk weight</t>
  </si>
  <si>
    <t>RWA according to standardised approach</t>
  </si>
  <si>
    <t>Estimate of RWA under the IRB approaches</t>
  </si>
  <si>
    <t>Remarks</t>
  </si>
  <si>
    <t>Remainder of 2013</t>
  </si>
  <si>
    <t>After 2016</t>
  </si>
  <si>
    <t>&gt;0%
≤10%</t>
  </si>
  <si>
    <t>&gt;10%
≤20%</t>
  </si>
  <si>
    <t>&gt;20%
≤35%</t>
  </si>
  <si>
    <t>&gt;35%
≤50%</t>
  </si>
  <si>
    <t>&gt;50%
≤75%</t>
  </si>
  <si>
    <t>&gt;75%
≤100%</t>
  </si>
  <si>
    <t>&gt;100%
≤150%</t>
  </si>
  <si>
    <t>&gt;150%
≤200%</t>
  </si>
  <si>
    <t>&gt;200%</t>
  </si>
  <si>
    <t>PPU</t>
  </si>
  <si>
    <t>RO</t>
  </si>
  <si>
    <t>Central governments and central banks</t>
  </si>
  <si>
    <t>Regional governments or local authorities</t>
  </si>
  <si>
    <t>Administrative bodies and non-commercial undertakings/PSEs</t>
  </si>
  <si>
    <t>Multilateral development banks</t>
  </si>
  <si>
    <t>International organisations</t>
  </si>
  <si>
    <t>Banks; of which:</t>
  </si>
  <si>
    <t>Banks weighted according to option 1</t>
  </si>
  <si>
    <t>Banks weighted according to option 2</t>
  </si>
  <si>
    <t>Covered bonds</t>
  </si>
  <si>
    <t>Multilateral development banks not qualifying for a 0% risk weight</t>
  </si>
  <si>
    <t>Corporates</t>
  </si>
  <si>
    <t>Regulatory retail portfolios</t>
  </si>
  <si>
    <r>
      <t xml:space="preserve">of which: expected exposure amounts allocated to the IRB asset class </t>
    </r>
    <r>
      <rPr>
        <b/>
        <sz val="10"/>
        <rFont val="Arial"/>
        <family val="2"/>
      </rPr>
      <t>Corporate</t>
    </r>
    <r>
      <rPr>
        <sz val="10"/>
        <rFont val="Arial"/>
        <family val="2"/>
      </rPr>
      <t xml:space="preserve"> after roll out period</t>
    </r>
  </si>
  <si>
    <r>
      <t xml:space="preserve">of which: expected exposure amounts allocated to the IRB asset class </t>
    </r>
    <r>
      <rPr>
        <b/>
        <sz val="10"/>
        <rFont val="Arial"/>
        <family val="2"/>
      </rPr>
      <t>Retail</t>
    </r>
    <r>
      <rPr>
        <sz val="10"/>
        <rFont val="Arial"/>
        <family val="2"/>
      </rPr>
      <t xml:space="preserve"> after roll out period</t>
    </r>
  </si>
  <si>
    <t>Claims secured by residential property</t>
  </si>
  <si>
    <r>
      <t xml:space="preserve">of which: expected exposure amounts allocated to the IRB </t>
    </r>
    <r>
      <rPr>
        <b/>
        <sz val="10"/>
        <rFont val="Arial"/>
        <family val="2"/>
      </rPr>
      <t>Retail</t>
    </r>
    <r>
      <rPr>
        <sz val="10"/>
        <rFont val="Arial"/>
        <family val="2"/>
      </rPr>
      <t xml:space="preserve"> asset class</t>
    </r>
  </si>
  <si>
    <t>Claims secured by commercial property</t>
  </si>
  <si>
    <t>Past due items</t>
  </si>
  <si>
    <t>Items belonging to regulatory high-risk categories (only if not assigned to other asset classes)</t>
  </si>
  <si>
    <r>
      <t>Other assets</t>
    </r>
    <r>
      <rPr>
        <sz val="10"/>
        <rFont val="Arial"/>
        <family val="2"/>
      </rPr>
      <t xml:space="preserve"> (including non-credit obligation assets); of which:</t>
    </r>
  </si>
  <si>
    <t>Equity exposures (excluding shares in funds/collective investment schemes; this includes exposures exempted from the IRB approach based on paragraphs 356 and 357 of the Basel II framework)</t>
  </si>
  <si>
    <t>Shares in funds/collective investment schemes 
(only shares in funds for which IRB look-through is not applied; where underlying assets of a fund via application of the look-through are risk weighted according to the partial use provisions, their exposures shall be assigned to the corresponding asset classes above; this includes shares in investment funds/collective investment undertakings excluded from the IRB approach based on paragraphs 356 and 357 of the Basel II framework)</t>
  </si>
  <si>
    <t>Residual values for leasing</t>
  </si>
  <si>
    <t>Other (eg fixed assets, gold bullion held in own vaults)</t>
  </si>
  <si>
    <t>Failed free-deliveries for trading book-only counterparties (including where the fallback 100% risk weight is applied (paragraph 6 of Annex 3 of the Basel II framework))</t>
  </si>
  <si>
    <t>Total exposure amount post CRM and post-CCF under permanent partial use</t>
  </si>
  <si>
    <t>Total exposure amount post CRM and post-CCF under roll out</t>
  </si>
  <si>
    <t>Total exposure amount post CRM and post-CCF under partial use</t>
  </si>
  <si>
    <t>Total risk-weighted assets under permanent partial use</t>
  </si>
  <si>
    <t>Total risk-weighted assets under under roll out</t>
  </si>
  <si>
    <t>Total risk-weighted assets under partial use</t>
  </si>
  <si>
    <t>Check total exposure amounts</t>
  </si>
  <si>
    <t>Domestic surcharges, total capital</t>
  </si>
  <si>
    <t>Domestic surcharges, Tier 1 capital</t>
  </si>
  <si>
    <t>Domestic surcharges, CET1 capital</t>
  </si>
  <si>
    <t>Use LCR data</t>
  </si>
  <si>
    <t>Use NSFR data</t>
  </si>
  <si>
    <t>Use partial use data</t>
  </si>
  <si>
    <t>Use trading book data</t>
  </si>
  <si>
    <t>Counterparty credit risk exposure</t>
  </si>
  <si>
    <t>19−28</t>
  </si>
  <si>
    <t>Memo item: SFT exposures to QCCPs from client-cleared transactions</t>
  </si>
  <si>
    <t>36, 37</t>
  </si>
  <si>
    <t>Potential future exposure (current exposure method; apply regulatory netting)</t>
  </si>
  <si>
    <t>F) Calculation of the leverage ratio</t>
  </si>
  <si>
    <t>8, 9</t>
  </si>
  <si>
    <t>Data complete</t>
  </si>
  <si>
    <t>G) Business model categorisation</t>
  </si>
  <si>
    <t>Total exposure data complete</t>
  </si>
  <si>
    <t>F</t>
  </si>
  <si>
    <t>LR framework para ref</t>
  </si>
  <si>
    <t>Gross value (assuming no netting or CRM)</t>
  </si>
  <si>
    <t xml:space="preserve">Capped notional amount </t>
  </si>
  <si>
    <t>Capped notional amount (same reference name)</t>
  </si>
  <si>
    <t>Capped notional amount (same reference name with no maturity mismatch)</t>
  </si>
  <si>
    <t>Adjusted gross SFT assets</t>
  </si>
  <si>
    <t>Interest rate risk in the banking book exposures</t>
  </si>
  <si>
    <t>USD</t>
  </si>
  <si>
    <t>EUR</t>
  </si>
  <si>
    <t>JPY</t>
  </si>
  <si>
    <t>GBP</t>
  </si>
  <si>
    <t>AUD</t>
  </si>
  <si>
    <t>CHF</t>
  </si>
  <si>
    <t>CAD</t>
  </si>
  <si>
    <t>HKD</t>
  </si>
  <si>
    <t>SEK</t>
  </si>
  <si>
    <t>NZD</t>
  </si>
  <si>
    <t>KRW</t>
  </si>
  <si>
    <t>SGD</t>
  </si>
  <si>
    <t>MXN</t>
  </si>
  <si>
    <t>NOK</t>
  </si>
  <si>
    <t>ZAR</t>
  </si>
  <si>
    <t>DKK</t>
  </si>
  <si>
    <t>ILS</t>
  </si>
  <si>
    <t>CNY</t>
  </si>
  <si>
    <t>RUB</t>
  </si>
  <si>
    <t>TRY</t>
  </si>
  <si>
    <t>BRI</t>
  </si>
  <si>
    <t>INR</t>
  </si>
  <si>
    <t>PLN</t>
  </si>
  <si>
    <t>TWD</t>
  </si>
  <si>
    <t>HUF</t>
  </si>
  <si>
    <t>MYR</t>
  </si>
  <si>
    <t>CZK</t>
  </si>
  <si>
    <t>THB</t>
  </si>
  <si>
    <t>CLP</t>
  </si>
  <si>
    <t>IDR</t>
  </si>
  <si>
    <t>Others</t>
  </si>
  <si>
    <t>Currency codes</t>
  </si>
  <si>
    <t>Currency</t>
  </si>
  <si>
    <t>Time band</t>
  </si>
  <si>
    <t>Overnight to 
&lt; 1 month</t>
  </si>
  <si>
    <t>≥ 1 month to
&lt; 3 months</t>
  </si>
  <si>
    <t>≥ 9 months to
&lt; 1 year</t>
  </si>
  <si>
    <t>≥ 3 months to
&lt; 6 months</t>
  </si>
  <si>
    <t>≥ 6 months to
&lt; 9 months</t>
  </si>
  <si>
    <t>≥ 1 year
&lt; 2 years</t>
  </si>
  <si>
    <t>≥ 2 years
&lt; 3 years</t>
  </si>
  <si>
    <t>≥ 3 years
&lt; 5 years</t>
  </si>
  <si>
    <t>≥ 5 years
&lt; 7 years</t>
  </si>
  <si>
    <t>≥ 7 years
&lt; 10 years</t>
  </si>
  <si>
    <t>≥ 10 years
&lt; 15 years</t>
  </si>
  <si>
    <t>≥ 15 years
&lt; 20 years</t>
  </si>
  <si>
    <t>≥ 20 years</t>
  </si>
  <si>
    <t>1) Cash flows from retail transactional non-maturity deposits</t>
  </si>
  <si>
    <t>2) Cash flows from retail non-transactional non-maturity deposits</t>
  </si>
  <si>
    <t>3) Cash flows from wholesale transactional non-maturity deposits</t>
  </si>
  <si>
    <t>4) Cash flows from wholesale non-transactional non-maturity deposits</t>
  </si>
  <si>
    <t>D) Sold financial interest rate options in the banking book</t>
  </si>
  <si>
    <t>Nominal</t>
  </si>
  <si>
    <t>upward</t>
  </si>
  <si>
    <t>downward</t>
  </si>
  <si>
    <t>Option value under parallel 200 bp shock interest rate scenario</t>
  </si>
  <si>
    <t xml:space="preserve">1. Caps sold over floating loans and debt securities </t>
  </si>
  <si>
    <t>2. Fixed interest rate debt securities with prepayment option for the issuer (swaption receiver sold)</t>
  </si>
  <si>
    <t>(i) Embedded interest rate options in assets</t>
  </si>
  <si>
    <t>(a) Embedded interest rate options</t>
  </si>
  <si>
    <t>(ii) Embedded interest rate options in liabilities</t>
  </si>
  <si>
    <t>(b) Explicit interest rate options</t>
  </si>
  <si>
    <t>1.1. Cap below reference interest rate in next repricing date (cap in the money)</t>
  </si>
  <si>
    <t>1.2. Cap over reference interest rate in next repricing date (cap out of the money)</t>
  </si>
  <si>
    <t>2.1. Reference interest rate (at next prepayment date) below fixed contractual interest rate of assets (swaption in the money)</t>
  </si>
  <si>
    <t>2.2. Reference interest rate (at next prepayment date) over the fixed contractual interest rate of assets (swaption out of the money)</t>
  </si>
  <si>
    <t>3.1. Floor over reference interest rate at next repricing date  (floor in the money)</t>
  </si>
  <si>
    <t>3.2. Floor below reference interest rate at next repricing date (floor out of the money)</t>
  </si>
  <si>
    <t xml:space="preserve">4. Fixed interest rate debt securities issued with prepayment option for the investor (swaption payer sold) </t>
  </si>
  <si>
    <t>4.1. Reference interest rate (at next prepayment date) over the fixed contractual interest rate of debt securities issued (Swaption payer sold in the money)</t>
  </si>
  <si>
    <t>4.2. Reference interest rate (at next prepayment date) below the fixed contractual interest rate of debt securities issued (Swaption payer out of the money)</t>
  </si>
  <si>
    <t xml:space="preserve">5. Explicit caps sold </t>
  </si>
  <si>
    <t>3. Floors sold over floating debt securities issued</t>
  </si>
  <si>
    <t>5.2. Cap over reference interest rate at next repricing date (cap out of the money)</t>
  </si>
  <si>
    <t xml:space="preserve">6. Explicit floors sold </t>
  </si>
  <si>
    <t>6.1. Floor over reference interest rate  at next repricing date (floor in the money)</t>
  </si>
  <si>
    <t xml:space="preserve">7. Explicit swaption receiver sold </t>
  </si>
  <si>
    <t>7.1. Reference interest rate at next exercise date below the swaption rate (swaption receiver in the money)</t>
  </si>
  <si>
    <t>7.2.  Reference interest rate at next exercise date over the swaption rate (swaption receiver out of the money)</t>
  </si>
  <si>
    <t xml:space="preserve">8. Explicit swaption payer sold </t>
  </si>
  <si>
    <t>8.1. Reference interest rate at next exercise date over the swaption rate (swaption payer in the money)</t>
  </si>
  <si>
    <t>8.2. Reference interest rate at next exercise date below the swaption rate (swaption payer out of the money)</t>
  </si>
  <si>
    <t>All amounts, including exposures in foreign currencies, should be reported in the unit and (home) currency specified on the General Info worksheet.</t>
  </si>
  <si>
    <t>Credit quality</t>
  </si>
  <si>
    <t>1) By credit quality and counterparty sector</t>
  </si>
  <si>
    <t>Sector</t>
  </si>
  <si>
    <t>Residual maturity</t>
  </si>
  <si>
    <t>&lt; 1 year</t>
  </si>
  <si>
    <t>≥ 1 year to
&lt; 5 years</t>
  </si>
  <si>
    <t>≥ 5 years to
&lt; 10 years</t>
  </si>
  <si>
    <t>≥ 10 years to
&lt; 20 years</t>
  </si>
  <si>
    <t>≥20 years</t>
  </si>
  <si>
    <t>Sovereigns</t>
  </si>
  <si>
    <t>Consumer</t>
  </si>
  <si>
    <t>Financials (includes central banks)</t>
  </si>
  <si>
    <t>Basic materials, energy, industrials</t>
  </si>
  <si>
    <t>Technology, telecommunications</t>
  </si>
  <si>
    <t>Health care, utilities, local government, government-backed corporates (non-financial)</t>
  </si>
  <si>
    <t>Investment grade 
(IG)</t>
  </si>
  <si>
    <t>High yield (HY) and non-rated (NR)</t>
  </si>
  <si>
    <t>2) By effective risk weight</t>
  </si>
  <si>
    <t>&gt; 12% and ≤ 20%</t>
  </si>
  <si>
    <t>&gt; 0% and ≤ 12%</t>
  </si>
  <si>
    <t xml:space="preserve"> = 0%</t>
  </si>
  <si>
    <t>&gt; 20% and ≤ 50%</t>
  </si>
  <si>
    <t>&gt; 50% and ≤ 75%</t>
  </si>
  <si>
    <t>&gt; 75% and ≤ 100%</t>
  </si>
  <si>
    <t>&gt; 100% and ≤ 425%</t>
  </si>
  <si>
    <t>&gt; 425% and ≤ 1250%</t>
  </si>
  <si>
    <t>Effective risk weight</t>
  </si>
  <si>
    <t>Check: totals above should equal totals in panel A1</t>
  </si>
  <si>
    <t>3) By currency</t>
  </si>
  <si>
    <t>Total from panel A1</t>
  </si>
  <si>
    <t>Check: totals above should be less than or equal to the totals in panel A1</t>
  </si>
  <si>
    <t>under any approach for credit risk</t>
  </si>
  <si>
    <t>Notional amounts: net position of credit derivatives (sold minus bought)</t>
  </si>
  <si>
    <t>Rollout</t>
  </si>
  <si>
    <t>Vendor model/other external information</t>
  </si>
  <si>
    <t>Historical data</t>
  </si>
  <si>
    <t>Estimation approach</t>
  </si>
  <si>
    <t>3) Accounting information</t>
  </si>
  <si>
    <t>Portfolio #</t>
  </si>
  <si>
    <t>VaR</t>
  </si>
  <si>
    <t>MV</t>
  </si>
  <si>
    <t>ES</t>
  </si>
  <si>
    <t>Number of NMRFs</t>
  </si>
  <si>
    <t>Sum of the stress scenario results</t>
  </si>
  <si>
    <t>NMRF 1</t>
  </si>
  <si>
    <t>Name</t>
  </si>
  <si>
    <t>Stress scenario results</t>
  </si>
  <si>
    <t>Risk class</t>
  </si>
  <si>
    <t>NMRF 2</t>
  </si>
  <si>
    <t>NMRF 3</t>
  </si>
  <si>
    <t>NMRF 4</t>
  </si>
  <si>
    <t>NMRF 5</t>
  </si>
  <si>
    <t>Approval status</t>
  </si>
  <si>
    <t>Regulatory</t>
  </si>
  <si>
    <t>Management</t>
  </si>
  <si>
    <t>Commodity</t>
  </si>
  <si>
    <t>Basel 2.5 standards</t>
  </si>
  <si>
    <t>Basel 2.5/Basel III standards</t>
  </si>
  <si>
    <t>Basel III standards</t>
  </si>
  <si>
    <t xml:space="preserve">b) Level 2A assets
 </t>
  </si>
  <si>
    <t xml:space="preserve">14) Deferred tax assets due to temporary differences
</t>
  </si>
  <si>
    <t xml:space="preserve">15) Aggregate of items subject to the 15% limit (significant investments in financial institutions, mortgage servicing rights and DTAs that arise from temporary differences)
</t>
  </si>
  <si>
    <t xml:space="preserve">c) Level 2B assets
</t>
  </si>
  <si>
    <t xml:space="preserve">d) Total stock of HQLA
</t>
  </si>
  <si>
    <t xml:space="preserve">a) Retail deposit run-off
</t>
  </si>
  <si>
    <t xml:space="preserve">b) Unsecured wholesale funding run-off
</t>
  </si>
  <si>
    <t xml:space="preserve">c) Secured funding run-off
</t>
  </si>
  <si>
    <t xml:space="preserve">a) Secured lending including reverse repo and securities borrowing
</t>
  </si>
  <si>
    <t xml:space="preserve">d) Additional requirements
</t>
  </si>
  <si>
    <t>A) Available stable funding</t>
  </si>
  <si>
    <t>"Stable" (as defined in the LCR) demand and/or term deposits from retail and small business customers</t>
  </si>
  <si>
    <t>"Less stable" (as defined in the LCR) demand and/or term deposits from retail and small business customers</t>
  </si>
  <si>
    <t>Unsecured funding from non-financial corporates</t>
  </si>
  <si>
    <t>Of which is an operational deposit (as defined in the LCR)</t>
  </si>
  <si>
    <t>Of which is a non-operational deposit (as defined in the LCR)</t>
  </si>
  <si>
    <t>Unsecured funding from central banks</t>
  </si>
  <si>
    <t>Unsecured funding from other legal entities (including financial corporates and financial institutions)</t>
  </si>
  <si>
    <t>Statutory minimum deposits from members of an institutional network of cooperative banks</t>
  </si>
  <si>
    <t>Other deposits from members of an institutional network of cooperative banks</t>
  </si>
  <si>
    <t>Secured borrowings and liabilities (including secured term deposits); of which are from:</t>
  </si>
  <si>
    <t>Retail and small business customers</t>
  </si>
  <si>
    <t>Other legal entities (including financial corporates and financial institutions)</t>
  </si>
  <si>
    <t>Net derivatives payables</t>
  </si>
  <si>
    <t>Other liability and equity categories</t>
  </si>
  <si>
    <t>Total ASF</t>
  </si>
  <si>
    <t>B) Required stable funding</t>
  </si>
  <si>
    <t>1) On balance-sheet items</t>
  </si>
  <si>
    <t>RSF Factor btwn 6 months and 1 year</t>
  </si>
  <si>
    <t>RSF Factor ≥ 1 year</t>
  </si>
  <si>
    <t>Calculated RSF btwn 6 months and 1 year</t>
  </si>
  <si>
    <t>Calculated RSF ≥ 1 year</t>
  </si>
  <si>
    <t>Calculated Total RSF</t>
  </si>
  <si>
    <t>Total central bank reserves</t>
  </si>
  <si>
    <t>Of which are central bank reserves that can be drawn in times of stress</t>
  </si>
  <si>
    <t xml:space="preserve">Short-term unsecured instruments and transactions with outstanding maturities of less than one year, of which are: </t>
  </si>
  <si>
    <t>Unencumbered</t>
  </si>
  <si>
    <t>Encumbered for central bank liquidity operations; of which:</t>
  </si>
  <si>
    <t>Encumbered with counterparties other than central banks: of which:</t>
  </si>
  <si>
    <t>Securities held where the institution has an offsetting reverse repurchase transaction when the security on each transaction has the same unique identifier (eg ISIN number or CUSIP) and such securities are reported on the balance sheet of the reporting instutions</t>
  </si>
  <si>
    <t>Securities eligible for Level 1 of the LCR stock of liquid assets</t>
  </si>
  <si>
    <t>Securities eligible for Level 2A of the LCR stock of liquid assets</t>
  </si>
  <si>
    <t>Securities eligible for Level 2B of the LCR stock of liquid assets</t>
  </si>
  <si>
    <t>Loans to non-financial corporate clients with residual maturities less than one year</t>
  </si>
  <si>
    <t>Loans to central banks with residual maturities less than one year</t>
  </si>
  <si>
    <t>Residential mortgages of any maturity that would qualify for the 35% or lower risk weight under the Basel II standardised approach for credit risk</t>
  </si>
  <si>
    <t>Other loans, excluding loans to financial insitutions, with a residual maturity of one year or greater that would qualify for the 35% or lower risk weight under the Basel II standardised approach for credit risk</t>
  </si>
  <si>
    <t>Net derivatives receivables</t>
  </si>
  <si>
    <t>2) Off balance-sheet items</t>
  </si>
  <si>
    <t>Irrevocable or conditionally revocable liquidity facilities</t>
  </si>
  <si>
    <t>Irrevocable or conditionally revocable credit facilities</t>
  </si>
  <si>
    <t>Total RSF</t>
  </si>
  <si>
    <t>C) NSFR</t>
  </si>
  <si>
    <t>Net stable funding ratio</t>
  </si>
  <si>
    <t>D) For completion only by the central institutions of networks of cooperative (or otherwise named) banks</t>
  </si>
  <si>
    <t>"Stable" (as defined in the LCR) demand and/or term deposits from retail and small business customers (as defined in the LCR)</t>
  </si>
  <si>
    <t>Statutory minimum deposits from members of an institutional network of cooperative (or otherwise named) banks</t>
  </si>
  <si>
    <t>All other liabilities and equity categories not included above</t>
  </si>
  <si>
    <t>E) Supplementary Information</t>
  </si>
  <si>
    <t>ASF factor</t>
  </si>
  <si>
    <t>Calculated ASF</t>
  </si>
  <si>
    <t>&lt; 6 months</t>
  </si>
  <si>
    <t>≥ 1 year</t>
  </si>
  <si>
    <t>RSF factor</t>
  </si>
  <si>
    <t>Calculated RSF</t>
  </si>
  <si>
    <t xml:space="preserve">RSF 
factor </t>
  </si>
  <si>
    <t>Calculated total RSF</t>
  </si>
  <si>
    <t>≥ 3 months to 
&lt; 6 months</t>
  </si>
  <si>
    <t>≥ 6 months to 
&lt; 9 months</t>
  </si>
  <si>
    <t>≥ 9 months to 
&lt; 1 year</t>
  </si>
  <si>
    <t>RMBS eligible for Level 2B of the LCR stock of liquid assets</t>
  </si>
  <si>
    <t>Corporate debt securities rated BBB- to BBB+, eligible for Level 2B of the LCR stock of liquid assets</t>
  </si>
  <si>
    <t>Encumbered for periods ≥ 1 year</t>
  </si>
  <si>
    <t>Encumbered with counterparties other than central banks; of which:</t>
  </si>
  <si>
    <t>5.1. Cap below reference interest rate at next repricing date  (cap in the money)</t>
  </si>
  <si>
    <t>6.2. Floor below reference interest rate at next repricing date (floor out of the money)</t>
  </si>
  <si>
    <t>Check: totals above should equal totals from panel A1</t>
  </si>
  <si>
    <t>Use IRRBB data</t>
  </si>
  <si>
    <t>Use CSRBB data</t>
  </si>
  <si>
    <t>All amounts, including cash flows in foreign currencies, should be reported in the unit and reporting currency specified on the General Info worksheet.</t>
  </si>
  <si>
    <t>Deferred tax liabilities (DTLs)</t>
  </si>
  <si>
    <t>Minority interest</t>
  </si>
  <si>
    <t>Slotting criteria</t>
  </si>
  <si>
    <t>Share (in %) of consoli-
dated exposure amounts</t>
  </si>
  <si>
    <t>A) Update of the hypothetical portfolio exercise pre-exercise validation data</t>
  </si>
  <si>
    <t>External rating</t>
  </si>
  <si>
    <t>Interest rate</t>
  </si>
  <si>
    <t>Credit spread</t>
  </si>
  <si>
    <t>Foreign exchange</t>
  </si>
  <si>
    <t>Reference currency</t>
  </si>
  <si>
    <t>Additional information</t>
  </si>
  <si>
    <t>FTSE 100 spot</t>
  </si>
  <si>
    <t>US GOOG spot</t>
  </si>
  <si>
    <t>S&amp;P 500 spot</t>
  </si>
  <si>
    <t>Eurostoxx 50 spot</t>
  </si>
  <si>
    <t>Fixed rate</t>
  </si>
  <si>
    <t>EUR/USD spot</t>
  </si>
  <si>
    <t>Basis over Euribor</t>
  </si>
  <si>
    <t>USD/EUR spot</t>
  </si>
  <si>
    <t>3-month forward Gold price</t>
  </si>
  <si>
    <t>Barrel of oil spot</t>
  </si>
  <si>
    <t>B) Definition of the stressed period</t>
  </si>
  <si>
    <t>Start date (yyyy-mm-dd)</t>
  </si>
  <si>
    <t>End date (yyyy-mm-dd)</t>
  </si>
  <si>
    <t>H) Closed form questions</t>
  </si>
  <si>
    <t>Answer</t>
  </si>
  <si>
    <t>Banking book credit spread risk</t>
  </si>
  <si>
    <t>Residual</t>
  </si>
  <si>
    <r>
      <t xml:space="preserve">under </t>
    </r>
    <r>
      <rPr>
        <b/>
        <sz val="10"/>
        <color rgb="FFAA322F"/>
        <rFont val="Arial"/>
        <family val="2"/>
      </rPr>
      <t>IRB approach</t>
    </r>
    <r>
      <rPr>
        <b/>
        <sz val="10"/>
        <rFont val="Arial"/>
        <family val="2"/>
      </rPr>
      <t xml:space="preserve"> for credit risk</t>
    </r>
  </si>
  <si>
    <r>
      <t xml:space="preserve">under </t>
    </r>
    <r>
      <rPr>
        <b/>
        <sz val="10"/>
        <color rgb="FFAA322F"/>
        <rFont val="Arial"/>
        <family val="2"/>
      </rPr>
      <t>any other approach</t>
    </r>
    <r>
      <rPr>
        <b/>
        <sz val="10"/>
        <rFont val="Arial"/>
        <family val="2"/>
      </rPr>
      <t xml:space="preserve"> for credit risk</t>
    </r>
  </si>
  <si>
    <r>
      <t>under</t>
    </r>
    <r>
      <rPr>
        <b/>
        <sz val="10"/>
        <color rgb="FFAA322F"/>
        <rFont val="Arial"/>
        <family val="2"/>
      </rPr>
      <t xml:space="preserve"> any other approach</t>
    </r>
    <r>
      <rPr>
        <b/>
        <sz val="10"/>
        <rFont val="Arial"/>
        <family val="2"/>
      </rPr>
      <t xml:space="preserve"> for credit risk</t>
    </r>
  </si>
  <si>
    <r>
      <t>subject to</t>
    </r>
    <r>
      <rPr>
        <b/>
        <sz val="10"/>
        <color rgb="FFFF0000"/>
        <rFont val="Arial"/>
        <family val="2"/>
      </rPr>
      <t xml:space="preserve"> </t>
    </r>
    <r>
      <rPr>
        <b/>
        <sz val="10"/>
        <color rgb="FFAA322F"/>
        <rFont val="Arial"/>
        <family val="2"/>
      </rPr>
      <t>fair value accounting</t>
    </r>
    <r>
      <rPr>
        <b/>
        <sz val="10"/>
        <rFont val="Arial"/>
        <family val="2"/>
      </rPr>
      <t xml:space="preserve"> (eg AFS)</t>
    </r>
  </si>
  <si>
    <r>
      <t xml:space="preserve">subject to </t>
    </r>
    <r>
      <rPr>
        <b/>
        <sz val="10"/>
        <color rgb="FFAA322F"/>
        <rFont val="Arial"/>
        <family val="2"/>
      </rPr>
      <t>other accounting</t>
    </r>
    <r>
      <rPr>
        <b/>
        <sz val="10"/>
        <rFont val="Arial"/>
        <family val="2"/>
      </rPr>
      <t xml:space="preserve"> (eg historical cost)</t>
    </r>
  </si>
  <si>
    <r>
      <t>C) Banking book exposures:</t>
    </r>
    <r>
      <rPr>
        <b/>
        <sz val="12"/>
        <color rgb="FFFF0000"/>
        <rFont val="Arial"/>
        <family val="2"/>
      </rPr>
      <t xml:space="preserve"> </t>
    </r>
    <r>
      <rPr>
        <b/>
        <sz val="12"/>
        <color rgb="FFAA322F"/>
        <rFont val="Arial"/>
        <family val="2"/>
      </rPr>
      <t>securitisations and structured credit products</t>
    </r>
  </si>
  <si>
    <r>
      <t xml:space="preserve">Total exposures, </t>
    </r>
    <r>
      <rPr>
        <b/>
        <sz val="10"/>
        <color rgb="FFAA322F"/>
        <rFont val="Arial"/>
        <family val="2"/>
      </rPr>
      <t>pre</t>
    </r>
    <r>
      <rPr>
        <b/>
        <sz val="10"/>
        <rFont val="Arial"/>
        <family val="2"/>
      </rPr>
      <t>-CRM</t>
    </r>
  </si>
  <si>
    <t>Effective maturity</t>
  </si>
  <si>
    <r>
      <t>D) Banking book exposures:</t>
    </r>
    <r>
      <rPr>
        <b/>
        <sz val="12"/>
        <color rgb="FFAA322F"/>
        <rFont val="Arial"/>
        <family val="2"/>
      </rPr>
      <t xml:space="preserve"> credit derivatives</t>
    </r>
  </si>
  <si>
    <t>Pass-through rate on stable deposits</t>
  </si>
  <si>
    <t>Volatility</t>
  </si>
  <si>
    <t>Delta * nominal</t>
  </si>
  <si>
    <t>19-21, 23, 28</t>
  </si>
  <si>
    <t>Replacement cost associated with all derivatives transactions (gross of variation margin)</t>
  </si>
  <si>
    <t>25, 26</t>
  </si>
  <si>
    <t>Eligible cash variation margin offset against derivatives market values</t>
  </si>
  <si>
    <t>Exempted CCP leg of client-cleared trade exposures (replacement costs)</t>
  </si>
  <si>
    <t>33−37</t>
  </si>
  <si>
    <t>SFT agent transactions eligible for the exceptional treatment</t>
  </si>
  <si>
    <t>Accounting other assets</t>
  </si>
  <si>
    <t>Adjustments to accounting 'other assets' for the purposes of the leverage ratio</t>
  </si>
  <si>
    <t xml:space="preserve">   Grossed-up assets for derivatives collateral provided</t>
  </si>
  <si>
    <t xml:space="preserve">   Receivables for cash variation margin provided in derivatives transactions</t>
  </si>
  <si>
    <t xml:space="preserve">   Exempted CCP leg of client-cleared trade exposures (initial margin)</t>
  </si>
  <si>
    <t xml:space="preserve">   Securities received in a SFT that are recognised as an asset</t>
  </si>
  <si>
    <t xml:space="preserve">   Adjustments for SFT sales accounting transactions</t>
  </si>
  <si>
    <t xml:space="preserve">   Fiduciary assets</t>
  </si>
  <si>
    <t xml:space="preserve">   Credit derivatives (protection sold)</t>
  </si>
  <si>
    <t xml:space="preserve">   Credit derivatives (protection bought)</t>
  </si>
  <si>
    <t xml:space="preserve">   Financial derivatives</t>
  </si>
  <si>
    <t>19−22, 28</t>
  </si>
  <si>
    <t>Potential future exposure for derivatives entering the leverage ratio exposure measure</t>
  </si>
  <si>
    <t>Exempted CCP leg of client-cleared trade exposures (potential future exposure)</t>
  </si>
  <si>
    <t>E) Adjusted notional exposures for written credit derivatives</t>
  </si>
  <si>
    <t>≥ 6 months to &lt; 1 year</t>
  </si>
  <si>
    <t>Tier 1 and Tier 2 capital (Basel III 2022), before the application of capital deductions and excluding the proportion of Tier 2 instruments with residual maturity of less than one year</t>
  </si>
  <si>
    <t>Of which is non-deposit unsecured funding</t>
  </si>
  <si>
    <t>Unsecured funding from sovereigns/PSEs/MDBs/NDBs</t>
  </si>
  <si>
    <t>Sovereigns/PSEs/MDBs/NDBs</t>
  </si>
  <si>
    <t>See FN 7</t>
  </si>
  <si>
    <t>Encumbered for periods &lt; 6 months</t>
  </si>
  <si>
    <t>Encumbered for periods ≥ 6 months to &lt; 1 year</t>
  </si>
  <si>
    <t xml:space="preserve">Loans to banks subject to prudential supervision that are not renewable </t>
  </si>
  <si>
    <t xml:space="preserve">Loans to financial entities (other than loans to banks subject to prudential supervision) that are not renewable </t>
  </si>
  <si>
    <t>Deposits held at financial institutions for operational purposes</t>
  </si>
  <si>
    <t>Loans to sovereigns, PSEs, MDBs and NDBs with a residual maturity of less than one year</t>
  </si>
  <si>
    <t>Loans to retail and small business customers (excluding residential mortgages reported above) with a residual maturity of less than one year</t>
  </si>
  <si>
    <t>Performing loans (except loans to financial institutions and loans reported in above categories) with risk weights greater than 35% under the Basel II standardised approach for credit risk</t>
  </si>
  <si>
    <t>Non-HQLA exchange traded equities</t>
  </si>
  <si>
    <t>Non-HQLA securities not in default</t>
  </si>
  <si>
    <t xml:space="preserve">Gold </t>
  </si>
  <si>
    <t>Physical traded commodities other than gold</t>
  </si>
  <si>
    <t>Defaulted securities and non-performing loans</t>
  </si>
  <si>
    <t>Intangible assets</t>
  </si>
  <si>
    <t>Deferred tax assets (DTAs)</t>
  </si>
  <si>
    <t>All other assets not included in above categories that qualify for 100% treatment</t>
  </si>
  <si>
    <t>Capital instruments not included above with an effective residual maturity of one year or more</t>
  </si>
  <si>
    <t>A) Undiscounted incoming cash flows according to repricing dates in the banking book except options</t>
  </si>
  <si>
    <t>B) Undiscounted outgoing cash flows according to repricing dates in banking book except non-maturity deposits and options</t>
  </si>
  <si>
    <t>C) Undiscounted cash flows from non-maturity deposits according to internal estimates</t>
  </si>
  <si>
    <r>
      <t xml:space="preserve">A) Total exposures </t>
    </r>
    <r>
      <rPr>
        <b/>
        <sz val="12"/>
        <color rgb="FFAA322F"/>
        <rFont val="Arial"/>
        <family val="2"/>
      </rPr>
      <t>pre-CRM</t>
    </r>
    <r>
      <rPr>
        <b/>
        <sz val="12"/>
        <rFont val="Arial"/>
        <family val="2"/>
      </rPr>
      <t xml:space="preserve"> (non-securitisations and non-credit derivatives )</t>
    </r>
  </si>
  <si>
    <r>
      <t>B) Exposure in</t>
    </r>
    <r>
      <rPr>
        <b/>
        <sz val="12"/>
        <color rgb="FFAA322F"/>
        <rFont val="Arial"/>
        <family val="2"/>
      </rPr>
      <t xml:space="preserve"> debt securities</t>
    </r>
    <r>
      <rPr>
        <b/>
        <sz val="12"/>
        <rFont val="Arial"/>
        <family val="2"/>
      </rPr>
      <t xml:space="preserve"> </t>
    </r>
    <r>
      <rPr>
        <b/>
        <sz val="12"/>
        <color rgb="FFAA322F"/>
        <rFont val="Arial"/>
        <family val="2"/>
      </rPr>
      <t>pre-CRM</t>
    </r>
    <r>
      <rPr>
        <b/>
        <sz val="12"/>
        <rFont val="Arial"/>
        <family val="2"/>
      </rPr>
      <t xml:space="preserve"> (non-securitisations and non-credit derivatives)</t>
    </r>
  </si>
  <si>
    <t>Hypothetical portfolio exercise for the fundamental review of the trading book: revised internal models approach</t>
  </si>
  <si>
    <t>C) Modellable stressed expected shortfall with cross asset class diversification and hedging being fully recognised</t>
  </si>
  <si>
    <t>1) Stressed expected shortfall for the reduced set of risk factors</t>
  </si>
  <si>
    <t>2) Current expected shortfall for the full set of risk factors</t>
  </si>
  <si>
    <t>3) Current expected shortfall for the reduced set of risk factors</t>
  </si>
  <si>
    <r>
      <t xml:space="preserve">D-Equity) Modellable stressed expected shortfall with cross asset class diversification and hedging being not recognised − </t>
    </r>
    <r>
      <rPr>
        <b/>
        <sz val="12"/>
        <color rgb="FFAA322F"/>
        <rFont val="Arial"/>
        <family val="2"/>
      </rPr>
      <t>equity</t>
    </r>
  </si>
  <si>
    <r>
      <t>1) Stressed expected shortfall for the reduced set of risk factors</t>
    </r>
    <r>
      <rPr>
        <sz val="12"/>
        <rFont val="Arial"/>
        <family val="2"/>
      </rPr>
      <t xml:space="preserve"> − </t>
    </r>
    <r>
      <rPr>
        <sz val="12"/>
        <color rgb="FFAA322F"/>
        <rFont val="Arial"/>
        <family val="2"/>
      </rPr>
      <t>e</t>
    </r>
    <r>
      <rPr>
        <b/>
        <sz val="12"/>
        <color rgb="FFAA322F"/>
        <rFont val="Arial"/>
        <family val="2"/>
      </rPr>
      <t>quity</t>
    </r>
  </si>
  <si>
    <t>1) Sum of the results of the stressed scenarios</t>
  </si>
  <si>
    <t>E) Non-modellable risk factors</t>
  </si>
  <si>
    <t>2) Details on the last date of the 10-day period</t>
  </si>
  <si>
    <t>F) Revised default risk</t>
  </si>
  <si>
    <t>G) Approval status</t>
  </si>
  <si>
    <r>
      <t xml:space="preserve">3) Current expected shortfall for the reduced set of risk factors − </t>
    </r>
    <r>
      <rPr>
        <b/>
        <sz val="12"/>
        <color rgb="FFAA322F"/>
        <rFont val="Arial"/>
        <family val="2"/>
      </rPr>
      <t>foreign exchange</t>
    </r>
  </si>
  <si>
    <r>
      <t>2) Current expected shortfall for the full set of risk factors −</t>
    </r>
    <r>
      <rPr>
        <b/>
        <sz val="12"/>
        <color rgb="FFAA322F"/>
        <rFont val="Arial"/>
        <family val="2"/>
      </rPr>
      <t xml:space="preserve"> foreign exchange</t>
    </r>
  </si>
  <si>
    <r>
      <t>1) Stressed expected shortfall for the reduced set of risk factors −</t>
    </r>
    <r>
      <rPr>
        <b/>
        <sz val="12"/>
        <color rgb="FFAA322F"/>
        <rFont val="Arial"/>
        <family val="2"/>
      </rPr>
      <t xml:space="preserve"> foreign exchange</t>
    </r>
  </si>
  <si>
    <r>
      <t xml:space="preserve">D-Foreign exchange) Modellable stressed expected shortfall with cross asset class diversification and hedging being not recognised − </t>
    </r>
    <r>
      <rPr>
        <b/>
        <sz val="12"/>
        <color rgb="FFAA322F"/>
        <rFont val="Arial"/>
        <family val="2"/>
      </rPr>
      <t>foreign exchange</t>
    </r>
  </si>
  <si>
    <r>
      <t xml:space="preserve">3) Current expected shortfall for the reduced set of risk factors − </t>
    </r>
    <r>
      <rPr>
        <b/>
        <sz val="12"/>
        <color rgb="FFAA322F"/>
        <rFont val="Arial"/>
        <family val="2"/>
      </rPr>
      <t>commodity</t>
    </r>
  </si>
  <si>
    <r>
      <t xml:space="preserve">2) Current expected shortfall for the full set of risk factors − </t>
    </r>
    <r>
      <rPr>
        <b/>
        <sz val="12"/>
        <color rgb="FFAA322F"/>
        <rFont val="Arial"/>
        <family val="2"/>
      </rPr>
      <t>commodity</t>
    </r>
  </si>
  <si>
    <r>
      <t xml:space="preserve">1) Stressed expected shortfall for the reduced set of risk factors − </t>
    </r>
    <r>
      <rPr>
        <b/>
        <sz val="12"/>
        <color rgb="FFAA322F"/>
        <rFont val="Arial"/>
        <family val="2"/>
      </rPr>
      <t>commodity</t>
    </r>
  </si>
  <si>
    <r>
      <t xml:space="preserve">D-Commodity) Modellable stressed expected shortfall with cross asset class diversification and hedging being not recognised − </t>
    </r>
    <r>
      <rPr>
        <b/>
        <sz val="12"/>
        <color rgb="FFAA322F"/>
        <rFont val="Arial"/>
        <family val="2"/>
      </rPr>
      <t>commodity</t>
    </r>
  </si>
  <si>
    <r>
      <t xml:space="preserve">3) Current expected shortfall for the reduced set of risk factors − </t>
    </r>
    <r>
      <rPr>
        <b/>
        <sz val="12"/>
        <color rgb="FFAA322F"/>
        <rFont val="Arial"/>
        <family val="2"/>
      </rPr>
      <t>credit spread</t>
    </r>
  </si>
  <si>
    <r>
      <t xml:space="preserve">2) Current expected shortfall for the full set of risk factors − </t>
    </r>
    <r>
      <rPr>
        <b/>
        <sz val="12"/>
        <color rgb="FFAA322F"/>
        <rFont val="Arial"/>
        <family val="2"/>
      </rPr>
      <t>credit spread</t>
    </r>
  </si>
  <si>
    <r>
      <t xml:space="preserve">1) Stressed expected shortfall for the reduced set of risk factors − </t>
    </r>
    <r>
      <rPr>
        <b/>
        <sz val="12"/>
        <color rgb="FFAA322F"/>
        <rFont val="Arial"/>
        <family val="2"/>
      </rPr>
      <t>credit spread</t>
    </r>
  </si>
  <si>
    <r>
      <t xml:space="preserve">D-Credit spread) Modellable stressed expected shortfall with cross asset class diversification and hedging being not recognised − </t>
    </r>
    <r>
      <rPr>
        <b/>
        <sz val="12"/>
        <color rgb="FFAA322F"/>
        <rFont val="Arial"/>
        <family val="2"/>
      </rPr>
      <t>credit spread</t>
    </r>
  </si>
  <si>
    <r>
      <t xml:space="preserve">3) Current expected shortfall for the reduced set of risk factors − </t>
    </r>
    <r>
      <rPr>
        <b/>
        <sz val="12"/>
        <color rgb="FFAA322F"/>
        <rFont val="Arial"/>
        <family val="2"/>
      </rPr>
      <t>interest rate</t>
    </r>
  </si>
  <si>
    <r>
      <t xml:space="preserve">2) Current expected shortfall for the full set of risk factors − </t>
    </r>
    <r>
      <rPr>
        <b/>
        <sz val="12"/>
        <color rgb="FFAA322F"/>
        <rFont val="Arial"/>
        <family val="2"/>
      </rPr>
      <t>interest rate</t>
    </r>
  </si>
  <si>
    <r>
      <t xml:space="preserve">1) Stressed expected shortfall for the reduced set of risk factors − </t>
    </r>
    <r>
      <rPr>
        <b/>
        <sz val="12"/>
        <color rgb="FFAA322F"/>
        <rFont val="Arial"/>
        <family val="2"/>
      </rPr>
      <t>interest rate</t>
    </r>
  </si>
  <si>
    <r>
      <t xml:space="preserve">D-Interest rate) Modellable stressed expected shortfall with cross asset class diversification and hedging being not recognised − </t>
    </r>
    <r>
      <rPr>
        <b/>
        <sz val="12"/>
        <color rgb="FFAA322F"/>
        <rFont val="Arial"/>
        <family val="2"/>
      </rPr>
      <t>interest rate</t>
    </r>
  </si>
  <si>
    <r>
      <t xml:space="preserve">3) Current expected shortfall for the reduced set of risk factors − </t>
    </r>
    <r>
      <rPr>
        <b/>
        <sz val="12"/>
        <color rgb="FFAA322F"/>
        <rFont val="Arial"/>
        <family val="2"/>
      </rPr>
      <t>equity</t>
    </r>
  </si>
  <si>
    <r>
      <t xml:space="preserve">2) Current expected shortfall for the full set of risk factors − </t>
    </r>
    <r>
      <rPr>
        <b/>
        <sz val="12"/>
        <color rgb="FFAA322F"/>
        <rFont val="Arial"/>
        <family val="2"/>
      </rPr>
      <t>equity</t>
    </r>
  </si>
  <si>
    <t>C) Drop-down menus</t>
  </si>
  <si>
    <t>Per-
centage of total</t>
  </si>
  <si>
    <t>FX conver-
sion rates used</t>
  </si>
  <si>
    <t>Exposure amounts resulting from the additional treatment for credit derivatives</t>
  </si>
  <si>
    <t>Unconditionally revocable liquidity facilities</t>
  </si>
  <si>
    <t>Unconditionally revocable credit facilities</t>
  </si>
  <si>
    <t>Propor-tion of stable deposits</t>
  </si>
  <si>
    <t>Investment grade</t>
  </si>
  <si>
    <t>High yield and non-rated</t>
  </si>
  <si>
    <t>Notional amounts: sum of sold credit derivatives</t>
  </si>
  <si>
    <t>Check: positive VaR capital charge requires VaR which is positive but smaller than the capital charge</t>
  </si>
  <si>
    <t>Check: Tier 2 adjustments should be ≤ additional Tier 2 prior to adjustments</t>
  </si>
  <si>
    <t>Check: Tier 1 adjustments should be ≤ additional Tier 1 prior to adjustments</t>
  </si>
  <si>
    <r>
      <t xml:space="preserve">11) Investments in the capital of banking, financial and insurance entities that are outside the scope of regulatory consolidation and where the bank </t>
    </r>
    <r>
      <rPr>
        <b/>
        <sz val="12"/>
        <color rgb="FFAA322F"/>
        <rFont val="Arial"/>
        <family val="2"/>
      </rPr>
      <t>does not</t>
    </r>
    <r>
      <rPr>
        <b/>
        <sz val="12"/>
        <rFont val="Arial"/>
        <family val="2"/>
      </rPr>
      <t xml:space="preserve"> own more than 10% of the issued 
       common share capital (excluding amounts held for underwriting purposes only if held for 5 working days or less)</t>
    </r>
  </si>
  <si>
    <r>
      <t xml:space="preserve">Deferred tax assets which </t>
    </r>
    <r>
      <rPr>
        <b/>
        <sz val="10"/>
        <color rgb="FFAA322F"/>
        <rFont val="Arial"/>
        <family val="2"/>
      </rPr>
      <t>do not</t>
    </r>
    <r>
      <rPr>
        <b/>
        <sz val="10"/>
        <rFont val="Arial"/>
        <family val="2"/>
      </rPr>
      <t xml:space="preserve"> rely on the future profitability of the bank to be realised</t>
    </r>
  </si>
  <si>
    <r>
      <t xml:space="preserve">Deferred tax assets which </t>
    </r>
    <r>
      <rPr>
        <b/>
        <sz val="10"/>
        <color rgb="FFAA322F"/>
        <rFont val="Arial"/>
        <family val="2"/>
      </rPr>
      <t>do</t>
    </r>
    <r>
      <rPr>
        <b/>
        <sz val="10"/>
        <rFont val="Arial"/>
        <family val="2"/>
      </rPr>
      <t xml:space="preserve"> rely on the future profitability of the bank to be realised</t>
    </r>
  </si>
  <si>
    <t>National rules as at reporting date</t>
  </si>
  <si>
    <t>Check: sum of other assets of which items ≤ other assets</t>
  </si>
  <si>
    <t>Check: unconditionally cancellable commitments should not exceed off-balance items with a 0% CCF</t>
  </si>
  <si>
    <t>Check: total equals total accounting values in panel A</t>
  </si>
  <si>
    <t>Check: total equals total gross values in panel A</t>
  </si>
  <si>
    <t>Check: credit derivatives (protection sold) should be the same as or less than that in panel B</t>
  </si>
  <si>
    <t>Check: credit derivatives (protection bought) should be the same as or less than that in panel B</t>
  </si>
  <si>
    <t>Check: credit derivatives purchased are consistently filled-in (see reporting instructions for more details)</t>
  </si>
  <si>
    <t>Check: securitisation exposures should be lower than total other exposures</t>
  </si>
  <si>
    <t>Other SFTs</t>
  </si>
  <si>
    <t>E) CSRBB worksheet</t>
  </si>
  <si>
    <t>F) Partial use</t>
  </si>
  <si>
    <t>A2</t>
  </si>
  <si>
    <t>A3</t>
  </si>
  <si>
    <t>33-35</t>
  </si>
  <si>
    <t>29−31</t>
  </si>
  <si>
    <t>Option value under observed 
IR curve</t>
  </si>
  <si>
    <t>Question</t>
  </si>
  <si>
    <t>Q1</t>
  </si>
  <si>
    <t>Q2</t>
  </si>
  <si>
    <t>Q4</t>
  </si>
  <si>
    <t>Q5</t>
  </si>
  <si>
    <t>Q6</t>
  </si>
  <si>
    <t>Q7</t>
  </si>
  <si>
    <t>Q3 sub Q1</t>
  </si>
  <si>
    <t>Q3 sub Q2</t>
  </si>
  <si>
    <t>Q3 sub Q3</t>
  </si>
  <si>
    <t>Q3 sub Q4</t>
  </si>
  <si>
    <t>Q3 sub Q5</t>
  </si>
  <si>
    <t>Q3 sub Q6</t>
  </si>
  <si>
    <t>I) Approximations made with respect to the "real price" requirements</t>
  </si>
  <si>
    <t>Have you made an approximation for this portfolio?</t>
  </si>
  <si>
    <t>If "Yes", please explain.</t>
  </si>
  <si>
    <t>J) Additional risk measures (to be computed on 28 March 2014)</t>
  </si>
  <si>
    <t>10-day 99% VaR</t>
  </si>
  <si>
    <t>10-day 99% sVaR</t>
  </si>
  <si>
    <t>10-day 97.5% ESrs</t>
  </si>
  <si>
    <t>10-day 97.5% ESfc</t>
  </si>
  <si>
    <t>10-day 97.5% ESrc</t>
  </si>
  <si>
    <t>1-day 97.5% ESrs</t>
  </si>
  <si>
    <t>1-day 97.5% ESfc</t>
  </si>
  <si>
    <t>1-day 97.5% ESrc</t>
  </si>
  <si>
    <t>&gt; 5%</t>
  </si>
  <si>
    <t>&gt; 10%</t>
  </si>
  <si>
    <t>&gt; 20%</t>
  </si>
  <si>
    <t>&gt; 30%</t>
  </si>
  <si>
    <t>&gt; 40%</t>
  </si>
  <si>
    <t>&gt; 50%</t>
  </si>
  <si>
    <t>&gt; 60%</t>
  </si>
  <si>
    <t>&gt; 70%</t>
  </si>
  <si>
    <t>&gt; 80%</t>
  </si>
  <si>
    <t>&gt; 90%</t>
  </si>
  <si>
    <t>Closed from question: percentages</t>
  </si>
  <si>
    <t>Closed from question: numerical answer</t>
  </si>
  <si>
    <t>Q8</t>
  </si>
  <si>
    <t xml:space="preserve">The Basel III implementation monitoring workbook available for download on the Committee’s website is for information purposes only. While the structure of the workbooks used for this data collection exercise is the same in all participating countries, it is important that banks only use the workbook obtained from their respective national supervisory agency to submit their returns. Only these workbooks are adjusted to reflect the particularities of the regulatory frameworks in participating countries. </t>
  </si>
  <si>
    <t>S2</t>
  </si>
  <si>
    <t>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</si>
</sst>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
    <numFmt numFmtId="165" formatCode="0.00000"/>
    <numFmt numFmtId="166" formatCode="0.0000"/>
    <numFmt numFmtId="167" formatCode="0.0000%"/>
    <numFmt numFmtId="168" formatCode="yyyy\-mm\-dd;@"/>
    <numFmt numFmtId="169" formatCode="[&gt;0]General"/>
    <numFmt numFmtId="170" formatCode="&quot;Yes&quot;;[Red]&quot;No&quot;"/>
    <numFmt numFmtId="171" formatCode="0.0%"/>
  </numFmts>
  <fonts count="43" x14ac:knownFonts="1">
    <font>
      <sz val="10"/>
      <name val="Arial"/>
      <family val="2"/>
    </font>
    <font>
      <sz val="11"/>
      <color theme="1"/>
      <name val="Arial"/>
      <family val="2"/>
    </font>
    <font>
      <sz val="10"/>
      <name val="Arial"/>
      <family val="2"/>
    </font>
    <font>
      <b/>
      <sz val="12"/>
      <name val="Arial"/>
      <family val="2"/>
    </font>
    <font>
      <b/>
      <sz val="10"/>
      <name val="Arial"/>
      <family val="2"/>
    </font>
    <font>
      <sz val="10"/>
      <color indexed="10"/>
      <name val="Arial"/>
      <family val="2"/>
    </font>
    <font>
      <b/>
      <sz val="20"/>
      <name val="Arial"/>
      <family val="2"/>
    </font>
    <font>
      <sz val="10"/>
      <color indexed="9"/>
      <name val="Arial"/>
      <family val="2"/>
    </font>
    <font>
      <sz val="8"/>
      <name val="Arial"/>
      <family val="2"/>
    </font>
    <font>
      <sz val="10"/>
      <name val="Arial"/>
      <family val="2"/>
    </font>
    <font>
      <sz val="14"/>
      <name val="Arial"/>
      <family val="2"/>
    </font>
    <font>
      <sz val="10"/>
      <color indexed="8"/>
      <name val="Arial"/>
      <family val="2"/>
    </font>
    <font>
      <b/>
      <sz val="10"/>
      <color indexed="8"/>
      <name val="Arial"/>
      <family val="2"/>
    </font>
    <font>
      <b/>
      <i/>
      <u/>
      <sz val="10"/>
      <color indexed="8"/>
      <name val="Arial"/>
      <family val="2"/>
    </font>
    <font>
      <b/>
      <i/>
      <sz val="10"/>
      <color indexed="8"/>
      <name val="Arial"/>
      <family val="2"/>
    </font>
    <font>
      <b/>
      <sz val="12"/>
      <color indexed="8"/>
      <name val="Arial"/>
      <family val="2"/>
    </font>
    <font>
      <sz val="10"/>
      <name val="Arial"/>
      <family val="2"/>
    </font>
    <font>
      <sz val="10"/>
      <name val="MS Sans Serif"/>
      <family val="2"/>
    </font>
    <font>
      <b/>
      <i/>
      <sz val="10"/>
      <name val="Arial"/>
      <family val="2"/>
    </font>
    <font>
      <b/>
      <sz val="18"/>
      <color theme="3"/>
      <name val="Cambria"/>
      <family val="2"/>
      <scheme val="major"/>
    </font>
    <font>
      <b/>
      <sz val="11"/>
      <color theme="3"/>
      <name val="Arial"/>
      <family val="2"/>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i/>
      <sz val="11"/>
      <color rgb="FF7F7F7F"/>
      <name val="Arial"/>
      <family val="2"/>
    </font>
    <font>
      <b/>
      <sz val="11"/>
      <color theme="1"/>
      <name val="Arial"/>
      <family val="2"/>
    </font>
    <font>
      <sz val="12"/>
      <name val="Arial"/>
      <family val="2"/>
    </font>
    <font>
      <sz val="10"/>
      <color rgb="FF008000"/>
      <name val="Arial"/>
      <family val="2"/>
    </font>
    <font>
      <b/>
      <sz val="10"/>
      <color rgb="FFFF0000"/>
      <name val="Arial"/>
      <family val="2"/>
    </font>
    <font>
      <b/>
      <sz val="12"/>
      <color rgb="FFFF0000"/>
      <name val="Arial"/>
      <family val="2"/>
    </font>
    <font>
      <b/>
      <sz val="10"/>
      <color rgb="FFAA322F"/>
      <name val="Arial"/>
      <family val="2"/>
    </font>
    <font>
      <b/>
      <sz val="11"/>
      <color rgb="FFAA322F"/>
      <name val="Arial"/>
      <family val="2"/>
    </font>
    <font>
      <sz val="10"/>
      <color rgb="FFAA322F"/>
      <name val="Arial"/>
      <family val="2"/>
    </font>
    <font>
      <sz val="11"/>
      <color theme="0"/>
      <name val="Arial"/>
      <family val="2"/>
    </font>
    <font>
      <b/>
      <sz val="12"/>
      <color rgb="FFAA322F"/>
      <name val="Arial"/>
      <family val="2"/>
    </font>
    <font>
      <sz val="12"/>
      <color rgb="FFAA322F"/>
      <name val="Arial"/>
      <family val="2"/>
    </font>
    <font>
      <b/>
      <sz val="16"/>
      <name val="Arial"/>
      <family val="2"/>
    </font>
    <font>
      <sz val="10"/>
      <color theme="0"/>
      <name val="Arial"/>
      <family val="2"/>
    </font>
  </fonts>
  <fills count="4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7"/>
        <bgColor indexed="64"/>
      </patternFill>
    </fill>
    <fill>
      <patternFill patternType="mediumGray">
        <fgColor indexed="45"/>
        <bgColor indexed="9"/>
      </patternFill>
    </fill>
    <fill>
      <patternFill patternType="lightGray">
        <fgColor indexed="45"/>
        <bgColor indexed="9"/>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D5D6D2"/>
        <bgColor indexed="64"/>
      </patternFill>
    </fill>
    <fill>
      <patternFill patternType="solid">
        <fgColor rgb="FFF6E082"/>
        <bgColor indexed="64"/>
      </patternFill>
    </fill>
    <fill>
      <patternFill patternType="solid">
        <fgColor rgb="FFF6E082"/>
        <bgColor indexed="45"/>
      </patternFill>
    </fill>
    <fill>
      <patternFill patternType="solid">
        <fgColor rgb="FFEEAF00"/>
        <bgColor indexed="64"/>
      </patternFill>
    </fill>
    <fill>
      <patternFill patternType="solid">
        <fgColor theme="6" tint="0.59996337778862885"/>
        <bgColor indexed="64"/>
      </patternFill>
    </fill>
    <fill>
      <patternFill patternType="solid">
        <fgColor theme="5" tint="0.39994506668294322"/>
        <bgColor indexed="64"/>
      </patternFill>
    </fill>
    <fill>
      <patternFill patternType="solid">
        <fgColor theme="5" tint="0.39994506668294322"/>
        <bgColor indexed="4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45"/>
        <bgColor indexed="45"/>
      </patternFill>
    </fill>
    <fill>
      <patternFill patternType="solid">
        <fgColor indexed="13"/>
        <bgColor indexed="64"/>
      </patternFill>
    </fill>
    <fill>
      <patternFill patternType="solid">
        <fgColor indexed="47"/>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style="thin">
        <color rgb="FFBCBDBC"/>
      </right>
      <top style="thin">
        <color indexed="64"/>
      </top>
      <bottom style="thin">
        <color indexed="64"/>
      </bottom>
      <diagonal/>
    </border>
    <border>
      <left style="thin">
        <color rgb="FFBCBDBC"/>
      </left>
      <right style="thin">
        <color rgb="FFBCBDBC"/>
      </right>
      <top style="thin">
        <color indexed="64"/>
      </top>
      <bottom style="thin">
        <color indexed="64"/>
      </bottom>
      <diagonal/>
    </border>
    <border>
      <left style="thin">
        <color rgb="FFBCBDBC"/>
      </left>
      <right style="thin">
        <color indexed="64"/>
      </right>
      <top style="thin">
        <color indexed="64"/>
      </top>
      <bottom style="thin">
        <color indexed="64"/>
      </bottom>
      <diagonal/>
    </border>
    <border>
      <left style="thin">
        <color indexed="64"/>
      </left>
      <right style="thin">
        <color rgb="FFBCBDBC"/>
      </right>
      <top style="thin">
        <color indexed="64"/>
      </top>
      <bottom style="thin">
        <color rgb="FFBCBDBC"/>
      </bottom>
      <diagonal/>
    </border>
    <border>
      <left style="thin">
        <color rgb="FFBCBDBC"/>
      </left>
      <right style="thin">
        <color rgb="FFBCBDBC"/>
      </right>
      <top style="thin">
        <color indexed="64"/>
      </top>
      <bottom style="thin">
        <color rgb="FFBCBDBC"/>
      </bottom>
      <diagonal/>
    </border>
    <border>
      <left style="thin">
        <color rgb="FFBCBDBC"/>
      </left>
      <right style="thin">
        <color indexed="64"/>
      </right>
      <top style="thin">
        <color indexed="64"/>
      </top>
      <bottom style="thin">
        <color rgb="FFBCBDBC"/>
      </bottom>
      <diagonal/>
    </border>
    <border>
      <left style="thin">
        <color indexed="64"/>
      </left>
      <right style="thin">
        <color rgb="FFBCBDBC"/>
      </right>
      <top style="thin">
        <color rgb="FFBCBDBC"/>
      </top>
      <bottom style="thin">
        <color rgb="FFBCBDBC"/>
      </bottom>
      <diagonal/>
    </border>
    <border>
      <left style="thin">
        <color rgb="FFBCBDBC"/>
      </left>
      <right style="thin">
        <color rgb="FFBCBDBC"/>
      </right>
      <top style="thin">
        <color rgb="FFBCBDBC"/>
      </top>
      <bottom style="thin">
        <color rgb="FFBCBDBC"/>
      </bottom>
      <diagonal/>
    </border>
    <border>
      <left style="thin">
        <color rgb="FFBCBDBC"/>
      </left>
      <right style="thin">
        <color indexed="64"/>
      </right>
      <top style="thin">
        <color rgb="FFBCBDBC"/>
      </top>
      <bottom style="thin">
        <color rgb="FFBCBDBC"/>
      </bottom>
      <diagonal/>
    </border>
    <border>
      <left style="thin">
        <color indexed="64"/>
      </left>
      <right style="thin">
        <color rgb="FFBCBDBC"/>
      </right>
      <top style="thin">
        <color rgb="FFBCBDBC"/>
      </top>
      <bottom style="thin">
        <color indexed="64"/>
      </bottom>
      <diagonal/>
    </border>
    <border>
      <left style="thin">
        <color rgb="FFBCBDBC"/>
      </left>
      <right style="thin">
        <color rgb="FFBCBDBC"/>
      </right>
      <top style="thin">
        <color rgb="FFBCBDBC"/>
      </top>
      <bottom style="thin">
        <color indexed="64"/>
      </bottom>
      <diagonal/>
    </border>
    <border>
      <left style="thin">
        <color rgb="FFBCBDBC"/>
      </left>
      <right style="thin">
        <color indexed="64"/>
      </right>
      <top style="thin">
        <color rgb="FFBCBDBC"/>
      </top>
      <bottom style="thin">
        <color indexed="64"/>
      </bottom>
      <diagonal/>
    </border>
    <border>
      <left style="thin">
        <color rgb="FFBCBDBC"/>
      </left>
      <right style="thin">
        <color rgb="FFBCBDBC"/>
      </right>
      <top/>
      <bottom style="thin">
        <color rgb="FFBCBDBC"/>
      </bottom>
      <diagonal/>
    </border>
    <border>
      <left/>
      <right style="thin">
        <color rgb="FFBCBDBC"/>
      </right>
      <top style="thin">
        <color indexed="64"/>
      </top>
      <bottom style="thin">
        <color indexed="64"/>
      </bottom>
      <diagonal/>
    </border>
    <border>
      <left/>
      <right style="thin">
        <color rgb="FFBCBDBC"/>
      </right>
      <top style="thin">
        <color indexed="64"/>
      </top>
      <bottom style="thin">
        <color rgb="FFBCBDBC"/>
      </bottom>
      <diagonal/>
    </border>
    <border>
      <left/>
      <right style="thin">
        <color rgb="FFBCBDBC"/>
      </right>
      <top style="thin">
        <color rgb="FFBCBDBC"/>
      </top>
      <bottom style="thin">
        <color rgb="FFBCBDBC"/>
      </bottom>
      <diagonal/>
    </border>
    <border>
      <left/>
      <right style="thin">
        <color rgb="FFBCBDBC"/>
      </right>
      <top style="thin">
        <color rgb="FFBCBDBC"/>
      </top>
      <bottom style="thin">
        <color indexed="64"/>
      </bottom>
      <diagonal/>
    </border>
    <border>
      <left/>
      <right/>
      <top style="thin">
        <color indexed="64"/>
      </top>
      <bottom style="thin">
        <color rgb="FFBCBDBC"/>
      </bottom>
      <diagonal/>
    </border>
    <border>
      <left/>
      <right/>
      <top style="thin">
        <color rgb="FFBCBDBC"/>
      </top>
      <bottom style="thin">
        <color rgb="FFBCBDBC"/>
      </bottom>
      <diagonal/>
    </border>
    <border>
      <left/>
      <right/>
      <top style="thin">
        <color rgb="FFBCBDBC"/>
      </top>
      <bottom style="thin">
        <color indexed="64"/>
      </bottom>
      <diagonal/>
    </border>
    <border>
      <left style="thin">
        <color rgb="FFBCBDBC"/>
      </left>
      <right/>
      <top style="thin">
        <color indexed="64"/>
      </top>
      <bottom style="thin">
        <color indexed="64"/>
      </bottom>
      <diagonal/>
    </border>
    <border>
      <left style="thin">
        <color rgb="FFBCBDBC"/>
      </left>
      <right/>
      <top style="thin">
        <color indexed="64"/>
      </top>
      <bottom style="thin">
        <color rgb="FFBCBDBC"/>
      </bottom>
      <diagonal/>
    </border>
    <border>
      <left style="thin">
        <color rgb="FFBCBDBC"/>
      </left>
      <right/>
      <top style="thin">
        <color rgb="FFBCBDBC"/>
      </top>
      <bottom style="thin">
        <color indexed="64"/>
      </bottom>
      <diagonal/>
    </border>
    <border>
      <left/>
      <right style="thin">
        <color rgb="FFBCBDBC"/>
      </right>
      <top style="thin">
        <color indexed="64"/>
      </top>
      <bottom/>
      <diagonal/>
    </border>
    <border>
      <left/>
      <right style="thin">
        <color rgb="FFBCBDBC"/>
      </right>
      <top/>
      <bottom style="thin">
        <color indexed="64"/>
      </bottom>
      <diagonal/>
    </border>
    <border>
      <left style="thin">
        <color rgb="FFBCBDBC"/>
      </left>
      <right/>
      <top style="thin">
        <color rgb="FFBCBDBC"/>
      </top>
      <bottom style="thin">
        <color rgb="FFBCBDBC"/>
      </bottom>
      <diagonal/>
    </border>
    <border>
      <left style="thin">
        <color rgb="FFBCBDBC"/>
      </left>
      <right/>
      <top/>
      <bottom style="thin">
        <color rgb="FFBCBDBC"/>
      </bottom>
      <diagonal/>
    </border>
    <border>
      <left/>
      <right style="thin">
        <color rgb="FFBCBDBC"/>
      </right>
      <top/>
      <bottom style="thin">
        <color rgb="FFBCBDBC"/>
      </bottom>
      <diagonal/>
    </border>
    <border>
      <left/>
      <right/>
      <top style="thin">
        <color rgb="FFBCBDBC"/>
      </top>
      <bottom/>
      <diagonal/>
    </border>
    <border>
      <left style="thin">
        <color rgb="FFBCBDBC"/>
      </left>
      <right style="thin">
        <color rgb="FFBCBDBC"/>
      </right>
      <top style="thin">
        <color rgb="FFBCBDBC"/>
      </top>
      <bottom/>
      <diagonal/>
    </border>
    <border>
      <left/>
      <right style="thin">
        <color rgb="FFBCBDBC"/>
      </right>
      <top style="thin">
        <color rgb="FFBCBDBC"/>
      </top>
      <bottom/>
      <diagonal/>
    </border>
    <border>
      <left style="thin">
        <color rgb="FFBCBDBC"/>
      </left>
      <right/>
      <top style="thin">
        <color rgb="FFBCBDBC"/>
      </top>
      <bottom/>
      <diagonal/>
    </border>
    <border>
      <left style="thin">
        <color rgb="FFBCBDBC"/>
      </left>
      <right style="thin">
        <color rgb="FFBCBDBC"/>
      </right>
      <top style="thin">
        <color indexed="64"/>
      </top>
      <bottom/>
      <diagonal/>
    </border>
    <border>
      <left style="thin">
        <color rgb="FFBCBDBC"/>
      </left>
      <right style="thin">
        <color rgb="FFBCBDBC"/>
      </right>
      <top/>
      <bottom style="thin">
        <color indexed="64"/>
      </bottom>
      <diagonal/>
    </border>
    <border>
      <left style="thin">
        <color rgb="FFBCBDBC"/>
      </left>
      <right/>
      <top style="thin">
        <color indexed="64"/>
      </top>
      <bottom/>
      <diagonal/>
    </border>
    <border>
      <left style="thin">
        <color rgb="FFBCBDBC"/>
      </left>
      <right/>
      <top/>
      <bottom style="thin">
        <color indexed="64"/>
      </bottom>
      <diagonal/>
    </border>
    <border>
      <left style="thin">
        <color rgb="FFBCBDBC"/>
      </left>
      <right style="thin">
        <color rgb="FFBCBDBC"/>
      </right>
      <top/>
      <bottom/>
      <diagonal/>
    </border>
    <border>
      <left style="thin">
        <color rgb="FFBCBDBC"/>
      </left>
      <right/>
      <top/>
      <bottom/>
      <diagonal/>
    </border>
    <border>
      <left/>
      <right style="thin">
        <color rgb="FFBCBDBC"/>
      </right>
      <top/>
      <bottom/>
      <diagonal/>
    </border>
    <border>
      <left/>
      <right/>
      <top/>
      <bottom style="thin">
        <color rgb="FFBCBDBC"/>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auto="1"/>
      </bottom>
      <diagonal/>
    </border>
    <border>
      <left style="thin">
        <color theme="0" tint="-0.24994659260841701"/>
      </left>
      <right style="thin">
        <color theme="0" tint="-0.24994659260841701"/>
      </right>
      <top style="thin">
        <color auto="1"/>
      </top>
      <bottom style="thin">
        <color theme="0" tint="-0.24994659260841701"/>
      </bottom>
      <diagonal/>
    </border>
    <border>
      <left style="thin">
        <color theme="0" tint="-0.24994659260841701"/>
      </left>
      <right/>
      <top style="thin">
        <color auto="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auto="1"/>
      </bottom>
      <diagonal/>
    </border>
    <border>
      <left style="thin">
        <color theme="0" tint="-0.24994659260841701"/>
      </left>
      <right style="thin">
        <color indexed="64"/>
      </right>
      <top style="thin">
        <color indexed="64"/>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theme="0" tint="-0.34998626667073579"/>
      </left>
      <right/>
      <top style="thin">
        <color indexed="64"/>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indexed="64"/>
      </bottom>
      <diagonal/>
    </border>
    <border>
      <left style="thin">
        <color theme="0" tint="-0.24994659260841701"/>
      </left>
      <right style="thin">
        <color rgb="FFBCBDBC"/>
      </right>
      <top style="thin">
        <color indexed="64"/>
      </top>
      <bottom style="thin">
        <color rgb="FFBCBDBC"/>
      </bottom>
      <diagonal/>
    </border>
    <border>
      <left style="thin">
        <color theme="0" tint="-0.24994659260841701"/>
      </left>
      <right style="thin">
        <color rgb="FFBCBDBC"/>
      </right>
      <top style="thin">
        <color rgb="FFBCBDBC"/>
      </top>
      <bottom style="thin">
        <color rgb="FFBCBDBC"/>
      </bottom>
      <diagonal/>
    </border>
    <border>
      <left style="thin">
        <color theme="0" tint="-0.24994659260841701"/>
      </left>
      <right style="thin">
        <color rgb="FFBCBDBC"/>
      </right>
      <top style="thin">
        <color rgb="FFBCBDBC"/>
      </top>
      <bottom/>
      <diagonal/>
    </border>
    <border>
      <left style="thin">
        <color theme="0" tint="-0.24994659260841701"/>
      </left>
      <right style="thin">
        <color rgb="FFBCBDBC"/>
      </right>
      <top style="thin">
        <color rgb="FFBCBDBC"/>
      </top>
      <bottom style="thin">
        <color indexed="64"/>
      </bottom>
      <diagonal/>
    </border>
  </borders>
  <cellStyleXfs count="120">
    <xf numFmtId="0" fontId="0" fillId="0" borderId="0">
      <alignment vertical="center"/>
    </xf>
    <xf numFmtId="3" fontId="37" fillId="2" borderId="1" applyFill="0" applyProtection="0">
      <alignment horizontal="right" vertical="center"/>
    </xf>
    <xf numFmtId="0" fontId="2" fillId="2" borderId="1">
      <alignment horizontal="center" vertical="center"/>
    </xf>
    <xf numFmtId="0" fontId="2" fillId="14" borderId="1" applyNumberFormat="0" applyFont="0" applyBorder="0">
      <alignment horizontal="center" vertical="center"/>
    </xf>
    <xf numFmtId="0" fontId="6" fillId="2" borderId="2" applyNumberFormat="0" applyFill="0" applyBorder="0" applyAlignment="0" applyProtection="0">
      <alignment horizontal="left"/>
    </xf>
    <xf numFmtId="0" fontId="3" fillId="0" borderId="0" applyNumberFormat="0" applyFill="0" applyBorder="0" applyAlignment="0" applyProtection="0"/>
    <xf numFmtId="0" fontId="4" fillId="2" borderId="3" applyFont="0" applyBorder="0">
      <alignment horizontal="center" wrapText="1"/>
    </xf>
    <xf numFmtId="3" fontId="2" fillId="17" borderId="26" applyFont="0" applyProtection="0">
      <alignment horizontal="right" vertical="center"/>
    </xf>
    <xf numFmtId="10" fontId="2" fillId="17" borderId="26" applyFont="0" applyProtection="0">
      <alignment horizontal="right" vertical="center"/>
    </xf>
    <xf numFmtId="9" fontId="2" fillId="17" borderId="26" applyFont="0" applyProtection="0">
      <alignment horizontal="right" vertical="center"/>
    </xf>
    <xf numFmtId="0" fontId="2" fillId="17" borderId="26" applyNumberFormat="0" applyFont="0" applyProtection="0">
      <alignment horizontal="left" vertical="center"/>
    </xf>
    <xf numFmtId="168" fontId="2" fillId="15" borderId="26" applyFont="0">
      <alignment vertical="center"/>
      <protection locked="0"/>
    </xf>
    <xf numFmtId="3" fontId="2" fillId="15" borderId="26" applyFont="0">
      <alignment horizontal="right" vertical="center"/>
      <protection locked="0"/>
    </xf>
    <xf numFmtId="164" fontId="2" fillId="15" borderId="26" applyFont="0">
      <alignment horizontal="right" vertical="center"/>
      <protection locked="0"/>
    </xf>
    <xf numFmtId="166" fontId="2" fillId="16" borderId="26" applyFont="0">
      <alignment vertical="center"/>
      <protection locked="0"/>
    </xf>
    <xf numFmtId="10" fontId="2" fillId="15" borderId="26" applyFont="0">
      <alignment horizontal="right" vertical="center"/>
      <protection locked="0"/>
    </xf>
    <xf numFmtId="9" fontId="2" fillId="15" borderId="26" applyFont="0">
      <alignment horizontal="right" vertical="center"/>
      <protection locked="0"/>
    </xf>
    <xf numFmtId="167" fontId="2" fillId="15" borderId="26" applyFont="0">
      <alignment horizontal="right" vertical="center"/>
      <protection locked="0"/>
    </xf>
    <xf numFmtId="171" fontId="2" fillId="15" borderId="26" applyFont="0">
      <alignment horizontal="right" vertical="center"/>
      <protection locked="0"/>
    </xf>
    <xf numFmtId="0" fontId="2" fillId="15" borderId="26" applyFont="0">
      <alignment horizontal="center" vertical="center" wrapText="1"/>
      <protection locked="0"/>
    </xf>
    <xf numFmtId="49" fontId="2" fillId="15" borderId="26" applyFont="0">
      <alignment vertical="center"/>
      <protection locked="0"/>
    </xf>
    <xf numFmtId="3" fontId="2" fillId="18" borderId="26" applyFont="0">
      <alignment horizontal="right" vertical="center"/>
      <protection locked="0"/>
    </xf>
    <xf numFmtId="164" fontId="2" fillId="18" borderId="26" applyFont="0">
      <alignment horizontal="right" vertical="center"/>
      <protection locked="0"/>
    </xf>
    <xf numFmtId="10" fontId="2" fillId="18" borderId="26" applyFont="0">
      <alignment horizontal="right" vertical="center"/>
      <protection locked="0"/>
    </xf>
    <xf numFmtId="9" fontId="2" fillId="18" borderId="26" applyFont="0">
      <alignment horizontal="right" vertical="center"/>
      <protection locked="0"/>
    </xf>
    <xf numFmtId="167" fontId="2" fillId="18" borderId="26" applyFont="0">
      <alignment horizontal="right" vertical="center"/>
      <protection locked="0"/>
    </xf>
    <xf numFmtId="171" fontId="2" fillId="18" borderId="26" applyFont="0">
      <alignment horizontal="right" vertical="center"/>
      <protection locked="0"/>
    </xf>
    <xf numFmtId="0" fontId="2" fillId="18" borderId="26" applyFont="0">
      <alignment horizontal="center" vertical="center" wrapText="1"/>
      <protection locked="0"/>
    </xf>
    <xf numFmtId="0" fontId="2" fillId="18" borderId="26" applyNumberFormat="0" applyFont="0">
      <alignment horizontal="center" vertical="center" wrapText="1"/>
      <protection locked="0"/>
    </xf>
    <xf numFmtId="3" fontId="2" fillId="4" borderId="1" applyFont="0">
      <alignment horizontal="right" vertical="center"/>
      <protection locked="0"/>
    </xf>
    <xf numFmtId="170" fontId="2" fillId="2" borderId="1" applyFont="0">
      <alignment horizontal="center" vertical="center"/>
    </xf>
    <xf numFmtId="3" fontId="2" fillId="2" borderId="1" applyFont="0">
      <alignment horizontal="right" vertical="center"/>
    </xf>
    <xf numFmtId="165" fontId="2" fillId="2" borderId="1" applyFont="0">
      <alignment horizontal="right" vertical="center"/>
    </xf>
    <xf numFmtId="164" fontId="2" fillId="2" borderId="1" applyFont="0">
      <alignment horizontal="right" vertical="center"/>
    </xf>
    <xf numFmtId="10" fontId="2" fillId="2" borderId="1" applyFont="0">
      <alignment horizontal="right" vertical="center"/>
    </xf>
    <xf numFmtId="9" fontId="2" fillId="2" borderId="1" applyFont="0">
      <alignment horizontal="right" vertical="center"/>
    </xf>
    <xf numFmtId="169" fontId="2" fillId="2" borderId="1" applyFont="0">
      <alignment horizontal="center" vertical="center" wrapText="1"/>
    </xf>
    <xf numFmtId="168" fontId="2" fillId="5" borderId="1" applyFont="0">
      <alignment vertical="center"/>
    </xf>
    <xf numFmtId="1" fontId="2" fillId="5" borderId="1" applyFont="0">
      <alignment horizontal="right" vertical="center"/>
    </xf>
    <xf numFmtId="166" fontId="2" fillId="5" borderId="1" applyFont="0">
      <alignment vertical="center"/>
    </xf>
    <xf numFmtId="9" fontId="2" fillId="5" borderId="1" applyFont="0">
      <alignment horizontal="right" vertical="center"/>
    </xf>
    <xf numFmtId="167" fontId="2" fillId="5" borderId="1" applyFont="0">
      <alignment horizontal="right" vertical="center"/>
    </xf>
    <xf numFmtId="10" fontId="2" fillId="5" borderId="1" applyFont="0">
      <alignment horizontal="right" vertical="center"/>
    </xf>
    <xf numFmtId="0" fontId="2" fillId="5" borderId="1" applyFont="0">
      <alignment horizontal="center" vertical="center" wrapText="1"/>
    </xf>
    <xf numFmtId="49" fontId="2" fillId="5" borderId="1" applyFont="0">
      <alignment vertical="center"/>
    </xf>
    <xf numFmtId="166" fontId="2" fillId="6" borderId="1" applyFont="0">
      <alignment vertical="center"/>
    </xf>
    <xf numFmtId="9" fontId="2" fillId="6" borderId="1" applyFont="0">
      <alignment horizontal="right" vertical="center"/>
    </xf>
    <xf numFmtId="168" fontId="2" fillId="20" borderId="1">
      <alignment vertical="center"/>
    </xf>
    <xf numFmtId="166" fontId="2" fillId="19" borderId="1" applyFont="0">
      <alignment horizontal="right" vertical="center"/>
    </xf>
    <xf numFmtId="1" fontId="2" fillId="19" borderId="1" applyFont="0">
      <alignment horizontal="right" vertical="center"/>
    </xf>
    <xf numFmtId="166" fontId="2" fillId="19" borderId="1" applyFont="0">
      <alignment vertical="center"/>
    </xf>
    <xf numFmtId="164" fontId="2" fillId="19" borderId="1" applyFont="0">
      <alignment vertical="center"/>
    </xf>
    <xf numFmtId="10" fontId="2" fillId="19" borderId="1" applyFont="0">
      <alignment horizontal="right" vertical="center"/>
    </xf>
    <xf numFmtId="9" fontId="2" fillId="19" borderId="1" applyFont="0">
      <alignment horizontal="right" vertical="center"/>
    </xf>
    <xf numFmtId="167" fontId="2" fillId="19" borderId="1" applyFont="0">
      <alignment horizontal="right" vertical="center"/>
    </xf>
    <xf numFmtId="10" fontId="2" fillId="19" borderId="4" applyFont="0">
      <alignment horizontal="right" vertical="center"/>
    </xf>
    <xf numFmtId="0" fontId="2" fillId="19" borderId="1" applyFont="0">
      <alignment horizontal="center" vertical="center" wrapText="1"/>
    </xf>
    <xf numFmtId="49" fontId="2" fillId="19" borderId="1" applyFont="0">
      <alignment vertical="center"/>
    </xf>
    <xf numFmtId="0" fontId="19" fillId="0" borderId="0" applyNumberFormat="0" applyFill="0" applyBorder="0" applyAlignment="0" applyProtection="0"/>
    <xf numFmtId="0" fontId="20" fillId="0" borderId="13" applyNumberFormat="0" applyFill="0" applyAlignment="0" applyProtection="0"/>
    <xf numFmtId="0" fontId="20" fillId="0" borderId="0" applyNumberFormat="0" applyFill="0" applyBorder="0" applyAlignment="0" applyProtection="0"/>
    <xf numFmtId="0" fontId="21" fillId="8" borderId="0" applyNumberFormat="0" applyBorder="0" applyAlignment="0" applyProtection="0"/>
    <xf numFmtId="0" fontId="22" fillId="9" borderId="0" applyNumberFormat="0" applyBorder="0" applyAlignment="0" applyProtection="0"/>
    <xf numFmtId="0" fontId="23" fillId="10" borderId="0" applyNumberFormat="0" applyBorder="0" applyAlignment="0" applyProtection="0"/>
    <xf numFmtId="0" fontId="24" fillId="11" borderId="14" applyNumberFormat="0" applyAlignment="0" applyProtection="0"/>
    <xf numFmtId="0" fontId="25" fillId="12" borderId="15" applyNumberFormat="0" applyAlignment="0" applyProtection="0"/>
    <xf numFmtId="0" fontId="26" fillId="12" borderId="14" applyNumberFormat="0" applyAlignment="0" applyProtection="0"/>
    <xf numFmtId="0" fontId="27" fillId="0" borderId="16" applyNumberFormat="0" applyFill="0" applyAlignment="0" applyProtection="0"/>
    <xf numFmtId="0" fontId="28" fillId="13" borderId="17" applyNumberFormat="0" applyAlignment="0" applyProtection="0"/>
    <xf numFmtId="0" fontId="29" fillId="0" borderId="0" applyNumberFormat="0" applyFill="0" applyBorder="0" applyAlignment="0" applyProtection="0"/>
    <xf numFmtId="0" fontId="30" fillId="0" borderId="18" applyNumberFormat="0" applyFill="0" applyAlignment="0" applyProtection="0"/>
    <xf numFmtId="0" fontId="19" fillId="0" borderId="0" applyNumberFormat="0" applyFill="0" applyBorder="0" applyAlignment="0" applyProtection="0"/>
    <xf numFmtId="0" fontId="20" fillId="0" borderId="13" applyNumberFormat="0" applyFill="0" applyAlignment="0" applyProtection="0"/>
    <xf numFmtId="0" fontId="20" fillId="0" borderId="0" applyNumberFormat="0" applyFill="0" applyBorder="0" applyAlignment="0" applyProtection="0"/>
    <xf numFmtId="0" fontId="21" fillId="8" borderId="0" applyNumberFormat="0" applyBorder="0" applyAlignment="0" applyProtection="0"/>
    <xf numFmtId="0" fontId="22" fillId="9" borderId="0" applyNumberFormat="0" applyBorder="0" applyAlignment="0" applyProtection="0"/>
    <xf numFmtId="0" fontId="23" fillId="10" borderId="0" applyNumberFormat="0" applyBorder="0" applyAlignment="0" applyProtection="0"/>
    <xf numFmtId="0" fontId="24" fillId="11" borderId="14" applyNumberFormat="0" applyAlignment="0" applyProtection="0"/>
    <xf numFmtId="0" fontId="25" fillId="12" borderId="15" applyNumberFormat="0" applyAlignment="0" applyProtection="0"/>
    <xf numFmtId="0" fontId="26" fillId="12" borderId="14" applyNumberFormat="0" applyAlignment="0" applyProtection="0"/>
    <xf numFmtId="0" fontId="27" fillId="0" borderId="16" applyNumberFormat="0" applyFill="0" applyAlignment="0" applyProtection="0"/>
    <xf numFmtId="0" fontId="28" fillId="13" borderId="17" applyNumberFormat="0" applyAlignment="0" applyProtection="0"/>
    <xf numFmtId="0" fontId="29" fillId="0" borderId="0" applyNumberFormat="0" applyFill="0" applyBorder="0" applyAlignment="0" applyProtection="0"/>
    <xf numFmtId="0" fontId="30" fillId="0" borderId="18" applyNumberFormat="0" applyFill="0" applyAlignment="0" applyProtection="0"/>
    <xf numFmtId="0" fontId="37" fillId="0" borderId="0" applyNumberFormat="0" applyFill="0" applyBorder="0" applyAlignment="0" applyProtection="0"/>
    <xf numFmtId="0" fontId="3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8" fillId="24" borderId="0" applyNumberFormat="0" applyBorder="0" applyAlignment="0" applyProtection="0"/>
    <xf numFmtId="0" fontId="3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8" fillId="28" borderId="0" applyNumberFormat="0" applyBorder="0" applyAlignment="0" applyProtection="0"/>
    <xf numFmtId="0" fontId="3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8" fillId="32" borderId="0" applyNumberFormat="0" applyBorder="0" applyAlignment="0" applyProtection="0"/>
    <xf numFmtId="0" fontId="38"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38" fillId="36" borderId="0" applyNumberFormat="0" applyBorder="0" applyAlignment="0" applyProtection="0"/>
    <xf numFmtId="0" fontId="38"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38" fillId="40" borderId="0" applyNumberFormat="0" applyBorder="0" applyAlignment="0" applyProtection="0"/>
    <xf numFmtId="0" fontId="38"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38" fillId="44" borderId="0" applyNumberFormat="0" applyBorder="0" applyAlignment="0" applyProtection="0"/>
    <xf numFmtId="0" fontId="6" fillId="2" borderId="2" applyNumberFormat="0" applyFill="0" applyBorder="0" applyAlignment="0" applyProtection="0">
      <alignment horizontal="left"/>
    </xf>
    <xf numFmtId="0" fontId="3" fillId="0" borderId="0" applyNumberFormat="0" applyFill="0" applyBorder="0" applyAlignment="0" applyProtection="0"/>
    <xf numFmtId="49" fontId="2" fillId="45" borderId="1" applyFont="0">
      <alignment vertical="center"/>
    </xf>
    <xf numFmtId="1" fontId="2" fillId="45" borderId="1" applyFont="0">
      <alignment horizontal="right" vertical="center"/>
    </xf>
    <xf numFmtId="0" fontId="2" fillId="45" borderId="1" applyFont="0">
      <alignment horizontal="center" vertical="center" wrapText="1"/>
    </xf>
    <xf numFmtId="166" fontId="2" fillId="45" borderId="1" applyFont="0">
      <alignment vertical="center"/>
    </xf>
    <xf numFmtId="168" fontId="2" fillId="46" borderId="1">
      <alignment vertical="center"/>
    </xf>
    <xf numFmtId="49" fontId="2" fillId="47" borderId="1" applyFont="0">
      <alignment vertical="center"/>
      <protection locked="0"/>
    </xf>
    <xf numFmtId="168" fontId="2" fillId="47" borderId="1" applyFont="0">
      <alignment vertical="center"/>
      <protection locked="0"/>
    </xf>
    <xf numFmtId="3" fontId="2" fillId="47" borderId="1" applyFont="0">
      <alignment horizontal="right" vertical="center"/>
      <protection locked="0"/>
    </xf>
    <xf numFmtId="0" fontId="2" fillId="0" borderId="0">
      <alignment vertical="center"/>
    </xf>
  </cellStyleXfs>
  <cellXfs count="1830">
    <xf numFmtId="0" fontId="0" fillId="2" borderId="0" xfId="0" applyFill="1">
      <alignment vertical="center"/>
    </xf>
    <xf numFmtId="0" fontId="2" fillId="2" borderId="5" xfId="0" applyFont="1" applyFill="1" applyBorder="1" applyAlignment="1" applyProtection="1">
      <alignment vertical="center"/>
    </xf>
    <xf numFmtId="0" fontId="0" fillId="2" borderId="0" xfId="0" applyFont="1" applyFill="1" applyAlignment="1">
      <alignment vertical="center"/>
    </xf>
    <xf numFmtId="0" fontId="2" fillId="2" borderId="0" xfId="0" applyFont="1" applyFill="1" applyBorder="1" applyAlignment="1" applyProtection="1">
      <alignment vertical="center"/>
    </xf>
    <xf numFmtId="0" fontId="0" fillId="2" borderId="6" xfId="0" applyFont="1" applyFill="1" applyBorder="1" applyAlignment="1">
      <alignment vertical="center"/>
    </xf>
    <xf numFmtId="0" fontId="0" fillId="2" borderId="0" xfId="0" applyFont="1" applyFill="1" applyBorder="1" applyAlignment="1">
      <alignment vertical="center"/>
    </xf>
    <xf numFmtId="0" fontId="0" fillId="2" borderId="2" xfId="0" applyFont="1" applyFill="1" applyBorder="1" applyAlignment="1">
      <alignment vertical="center"/>
    </xf>
    <xf numFmtId="0" fontId="4" fillId="2" borderId="2" xfId="5" applyFont="1" applyFill="1" applyBorder="1" applyAlignment="1" applyProtection="1">
      <alignment horizontal="left"/>
    </xf>
    <xf numFmtId="0" fontId="2" fillId="2" borderId="0" xfId="0" applyFont="1" applyFill="1" applyProtection="1">
      <alignment vertical="center"/>
    </xf>
    <xf numFmtId="0" fontId="2" fillId="2" borderId="0" xfId="0" applyFont="1" applyFill="1" applyBorder="1" applyProtection="1">
      <alignment vertical="center"/>
    </xf>
    <xf numFmtId="0" fontId="2" fillId="2" borderId="6" xfId="0" applyFont="1" applyFill="1" applyBorder="1" applyProtection="1">
      <alignment vertical="center"/>
    </xf>
    <xf numFmtId="0" fontId="2" fillId="2" borderId="2" xfId="0" applyFont="1" applyFill="1" applyBorder="1" applyAlignment="1" applyProtection="1">
      <alignment horizontal="left"/>
    </xf>
    <xf numFmtId="0" fontId="2" fillId="2" borderId="7" xfId="0" applyFont="1" applyFill="1" applyBorder="1" applyProtection="1">
      <alignment vertical="center"/>
    </xf>
    <xf numFmtId="0" fontId="3" fillId="2" borderId="0" xfId="5" applyFill="1" applyBorder="1" applyAlignment="1" applyProtection="1">
      <alignment horizontal="left"/>
    </xf>
    <xf numFmtId="0" fontId="3" fillId="2" borderId="0" xfId="5" applyFill="1" applyBorder="1" applyProtection="1"/>
    <xf numFmtId="0" fontId="3" fillId="2" borderId="0" xfId="5" applyFill="1" applyProtection="1"/>
    <xf numFmtId="0" fontId="3" fillId="2" borderId="8" xfId="5" applyFill="1" applyBorder="1" applyProtection="1"/>
    <xf numFmtId="0" fontId="3" fillId="2" borderId="9" xfId="5" applyFill="1" applyBorder="1" applyProtection="1"/>
    <xf numFmtId="0" fontId="3" fillId="2" borderId="4" xfId="5" applyFill="1" applyBorder="1" applyProtection="1"/>
    <xf numFmtId="0" fontId="3" fillId="2" borderId="9" xfId="5" applyFill="1" applyBorder="1" applyAlignment="1" applyProtection="1">
      <alignment horizontal="left"/>
    </xf>
    <xf numFmtId="0" fontId="3" fillId="2" borderId="9" xfId="5" applyFill="1" applyBorder="1" applyAlignment="1" applyProtection="1"/>
    <xf numFmtId="0" fontId="3" fillId="2" borderId="7" xfId="5" applyFill="1" applyBorder="1" applyProtection="1"/>
    <xf numFmtId="0" fontId="3" fillId="2" borderId="3" xfId="5" applyFont="1" applyFill="1" applyBorder="1" applyProtection="1"/>
    <xf numFmtId="0" fontId="3" fillId="2" borderId="2" xfId="5" applyFont="1" applyFill="1" applyBorder="1" applyAlignment="1" applyProtection="1">
      <alignment horizontal="left"/>
    </xf>
    <xf numFmtId="0" fontId="3" fillId="2" borderId="6" xfId="5" applyFill="1" applyBorder="1" applyProtection="1"/>
    <xf numFmtId="0" fontId="0" fillId="2" borderId="8" xfId="0" applyFont="1" applyFill="1" applyBorder="1" applyProtection="1">
      <alignment vertical="center"/>
    </xf>
    <xf numFmtId="0" fontId="3" fillId="2" borderId="3" xfId="5" applyFont="1" applyFill="1" applyBorder="1" applyAlignment="1" applyProtection="1">
      <alignment horizontal="left"/>
    </xf>
    <xf numFmtId="0" fontId="6" fillId="2" borderId="9" xfId="0" applyFont="1" applyFill="1" applyBorder="1">
      <alignment vertical="center"/>
    </xf>
    <xf numFmtId="0" fontId="0" fillId="2" borderId="9" xfId="0" applyFont="1" applyFill="1" applyBorder="1">
      <alignment vertical="center"/>
    </xf>
    <xf numFmtId="0" fontId="0" fillId="2" borderId="0" xfId="0" applyFont="1" applyFill="1" applyBorder="1">
      <alignment vertical="center"/>
    </xf>
    <xf numFmtId="0" fontId="0" fillId="2" borderId="10" xfId="0" applyFont="1" applyFill="1" applyBorder="1" applyProtection="1">
      <alignment vertical="center"/>
    </xf>
    <xf numFmtId="0" fontId="3" fillId="2" borderId="3" xfId="5" applyFont="1" applyFill="1" applyBorder="1"/>
    <xf numFmtId="0" fontId="0" fillId="2" borderId="6" xfId="0" applyFont="1" applyFill="1" applyBorder="1">
      <alignment vertical="center"/>
    </xf>
    <xf numFmtId="0" fontId="0" fillId="2" borderId="8" xfId="0" applyFont="1" applyFill="1" applyBorder="1">
      <alignment vertical="center"/>
    </xf>
    <xf numFmtId="0" fontId="0" fillId="2" borderId="7" xfId="0" applyFont="1" applyFill="1" applyBorder="1">
      <alignment vertical="center"/>
    </xf>
    <xf numFmtId="0" fontId="0" fillId="2" borderId="2" xfId="0" applyFont="1" applyFill="1" applyBorder="1">
      <alignment vertical="center"/>
    </xf>
    <xf numFmtId="0" fontId="0" fillId="2" borderId="4" xfId="0" applyFont="1" applyFill="1" applyBorder="1">
      <alignment vertical="center"/>
    </xf>
    <xf numFmtId="0" fontId="0" fillId="2" borderId="5" xfId="0" applyFont="1" applyFill="1" applyBorder="1">
      <alignment vertical="center"/>
    </xf>
    <xf numFmtId="0" fontId="6" fillId="2" borderId="3" xfId="4" applyFont="1" applyFill="1" applyBorder="1" applyAlignment="1"/>
    <xf numFmtId="0" fontId="6" fillId="2" borderId="9" xfId="4" applyFill="1" applyBorder="1" applyAlignment="1"/>
    <xf numFmtId="0" fontId="6" fillId="2" borderId="4" xfId="4" applyFill="1" applyBorder="1" applyAlignment="1"/>
    <xf numFmtId="0" fontId="6" fillId="2" borderId="0" xfId="4" applyFill="1" applyBorder="1" applyAlignment="1"/>
    <xf numFmtId="0" fontId="6" fillId="2" borderId="3" xfId="4" applyFill="1" applyBorder="1" applyAlignment="1"/>
    <xf numFmtId="0" fontId="6" fillId="2" borderId="5" xfId="4" applyFill="1" applyBorder="1" applyAlignment="1"/>
    <xf numFmtId="0" fontId="10" fillId="2" borderId="9" xfId="4" applyFont="1" applyFill="1" applyBorder="1" applyAlignment="1"/>
    <xf numFmtId="0" fontId="0" fillId="2" borderId="11" xfId="0" applyFont="1" applyFill="1" applyBorder="1">
      <alignment vertical="center"/>
    </xf>
    <xf numFmtId="0" fontId="0" fillId="2" borderId="0" xfId="0" applyFont="1" applyFill="1" applyAlignment="1">
      <alignment wrapText="1"/>
    </xf>
    <xf numFmtId="0" fontId="6" fillId="2" borderId="8" xfId="0" applyFont="1" applyFill="1" applyBorder="1">
      <alignment vertical="center"/>
    </xf>
    <xf numFmtId="0" fontId="6" fillId="2" borderId="9" xfId="4" applyFont="1" applyFill="1" applyBorder="1" applyAlignment="1"/>
    <xf numFmtId="0" fontId="9" fillId="2" borderId="9" xfId="0" applyFont="1" applyFill="1" applyBorder="1">
      <alignment vertical="center"/>
    </xf>
    <xf numFmtId="0" fontId="9" fillId="2" borderId="0" xfId="0" applyFont="1" applyFill="1" applyBorder="1">
      <alignment vertical="center"/>
    </xf>
    <xf numFmtId="0" fontId="9" fillId="2" borderId="8" xfId="0" applyFont="1" applyFill="1" applyBorder="1" applyProtection="1">
      <alignment vertical="center"/>
    </xf>
    <xf numFmtId="0" fontId="9" fillId="2" borderId="0" xfId="0" applyFont="1" applyFill="1" applyProtection="1">
      <alignment vertical="center"/>
    </xf>
    <xf numFmtId="0" fontId="3" fillId="2" borderId="0" xfId="5" applyFont="1" applyFill="1" applyBorder="1" applyAlignment="1" applyProtection="1">
      <alignment horizontal="left"/>
    </xf>
    <xf numFmtId="0" fontId="6" fillId="2" borderId="0" xfId="0" applyFont="1" applyFill="1" applyBorder="1">
      <alignment vertical="center"/>
    </xf>
    <xf numFmtId="3" fontId="2" fillId="2" borderId="0" xfId="31" applyFont="1" applyBorder="1">
      <alignment horizontal="right" vertical="center"/>
    </xf>
    <xf numFmtId="0" fontId="3" fillId="2" borderId="9" xfId="5" applyFont="1" applyFill="1" applyBorder="1"/>
    <xf numFmtId="0" fontId="0" fillId="2" borderId="10" xfId="0" applyFont="1" applyFill="1" applyBorder="1">
      <alignment vertical="center"/>
    </xf>
    <xf numFmtId="3" fontId="2" fillId="2" borderId="8" xfId="31" applyFont="1" applyBorder="1">
      <alignment horizontal="right" vertical="center"/>
    </xf>
    <xf numFmtId="0" fontId="2" fillId="2" borderId="0" xfId="0" applyFont="1" applyFill="1" applyBorder="1" applyAlignment="1" applyProtection="1">
      <alignment vertical="center" wrapText="1"/>
    </xf>
    <xf numFmtId="0" fontId="3" fillId="2" borderId="0" xfId="5" applyFill="1" applyBorder="1" applyAlignment="1" applyProtection="1">
      <alignment vertical="center"/>
    </xf>
    <xf numFmtId="0" fontId="4" fillId="2" borderId="0" xfId="0" applyFont="1" applyFill="1" applyBorder="1" applyAlignment="1" applyProtection="1">
      <alignment horizontal="left" vertical="center"/>
    </xf>
    <xf numFmtId="0" fontId="0" fillId="2" borderId="0" xfId="0" applyFont="1" applyFill="1" applyBorder="1" applyAlignment="1" applyProtection="1">
      <alignment vertical="center" wrapText="1"/>
    </xf>
    <xf numFmtId="0" fontId="3" fillId="2" borderId="9" xfId="5" applyFill="1" applyBorder="1"/>
    <xf numFmtId="0" fontId="3" fillId="2" borderId="9" xfId="5" applyFill="1" applyBorder="1" applyAlignment="1">
      <alignment vertical="center"/>
    </xf>
    <xf numFmtId="0" fontId="3" fillId="2" borderId="4" xfId="5" applyFill="1" applyBorder="1" applyAlignment="1">
      <alignment vertical="center"/>
    </xf>
    <xf numFmtId="0" fontId="3" fillId="2" borderId="0" xfId="5" applyFill="1" applyAlignment="1">
      <alignment vertical="center"/>
    </xf>
    <xf numFmtId="0" fontId="4" fillId="2" borderId="2" xfId="5" applyFont="1" applyFill="1" applyBorder="1" applyAlignment="1" applyProtection="1">
      <alignment horizontal="left" vertical="center"/>
    </xf>
    <xf numFmtId="0" fontId="4" fillId="2" borderId="0" xfId="5" applyFont="1" applyFill="1" applyBorder="1" applyAlignment="1" applyProtection="1">
      <alignment horizontal="left" vertical="center"/>
    </xf>
    <xf numFmtId="0" fontId="2" fillId="2" borderId="2" xfId="0" applyFont="1" applyFill="1" applyBorder="1" applyAlignment="1" applyProtection="1">
      <alignment horizontal="left" vertical="center"/>
    </xf>
    <xf numFmtId="0" fontId="4" fillId="2" borderId="2" xfId="0" applyFont="1" applyFill="1" applyBorder="1" applyAlignment="1" applyProtection="1">
      <alignment vertical="center"/>
    </xf>
    <xf numFmtId="0" fontId="0" fillId="2" borderId="8" xfId="0" applyFont="1" applyFill="1" applyBorder="1" applyAlignment="1">
      <alignment vertical="center"/>
    </xf>
    <xf numFmtId="0" fontId="4" fillId="2" borderId="0" xfId="0" applyFont="1" applyFill="1" applyBorder="1" applyAlignment="1" applyProtection="1">
      <alignment vertical="center"/>
    </xf>
    <xf numFmtId="0" fontId="0" fillId="2" borderId="6" xfId="0" applyFont="1" applyFill="1" applyBorder="1" applyAlignment="1" applyProtection="1">
      <alignment vertical="center"/>
    </xf>
    <xf numFmtId="0" fontId="4" fillId="2" borderId="10" xfId="0" applyFont="1" applyFill="1" applyBorder="1" applyAlignment="1" applyProtection="1">
      <alignment vertical="center"/>
    </xf>
    <xf numFmtId="0" fontId="2" fillId="2" borderId="8" xfId="0" applyFont="1" applyFill="1" applyBorder="1" applyAlignment="1" applyProtection="1">
      <alignment vertical="center"/>
    </xf>
    <xf numFmtId="0" fontId="0" fillId="2" borderId="7" xfId="0" applyFont="1" applyFill="1" applyBorder="1" applyAlignment="1" applyProtection="1">
      <alignment vertical="center"/>
    </xf>
    <xf numFmtId="0" fontId="0" fillId="2" borderId="5" xfId="0" applyFont="1" applyFill="1" applyBorder="1" applyAlignment="1">
      <alignment vertical="center"/>
    </xf>
    <xf numFmtId="0" fontId="2" fillId="2" borderId="2" xfId="0" applyFont="1" applyFill="1" applyBorder="1" applyAlignment="1" applyProtection="1">
      <alignment vertical="center"/>
    </xf>
    <xf numFmtId="0" fontId="3" fillId="2" borderId="6" xfId="5" applyFill="1" applyBorder="1" applyAlignment="1" applyProtection="1">
      <alignment vertical="center"/>
    </xf>
    <xf numFmtId="0" fontId="2" fillId="2" borderId="10" xfId="0" applyFont="1" applyFill="1" applyBorder="1" applyAlignment="1" applyProtection="1">
      <alignment vertical="center"/>
    </xf>
    <xf numFmtId="0" fontId="2" fillId="2" borderId="6" xfId="0" applyFont="1" applyFill="1" applyBorder="1" applyAlignment="1" applyProtection="1">
      <alignment vertical="center"/>
    </xf>
    <xf numFmtId="0" fontId="2" fillId="2" borderId="0" xfId="0" applyFont="1" applyFill="1" applyAlignment="1" applyProtection="1">
      <alignment vertical="center"/>
    </xf>
    <xf numFmtId="0" fontId="7" fillId="2" borderId="6" xfId="0" applyFont="1" applyFill="1" applyBorder="1" applyAlignment="1" applyProtection="1">
      <alignment horizontal="center" vertical="center"/>
    </xf>
    <xf numFmtId="0" fontId="0" fillId="2" borderId="8" xfId="0" applyFont="1" applyFill="1" applyBorder="1" applyAlignment="1" applyProtection="1">
      <alignment vertical="center"/>
    </xf>
    <xf numFmtId="0" fontId="2" fillId="2" borderId="7" xfId="0" applyFont="1" applyFill="1" applyBorder="1" applyAlignment="1" applyProtection="1">
      <alignment vertical="center"/>
    </xf>
    <xf numFmtId="0" fontId="2" fillId="2" borderId="11" xfId="0" applyFont="1" applyFill="1" applyBorder="1" applyAlignment="1" applyProtection="1">
      <alignment vertical="center"/>
    </xf>
    <xf numFmtId="0" fontId="2" fillId="2" borderId="5" xfId="0" applyFont="1" applyFill="1" applyBorder="1" applyAlignment="1" applyProtection="1">
      <alignment horizontal="center" vertical="center"/>
    </xf>
    <xf numFmtId="0" fontId="0" fillId="2" borderId="0" xfId="0" applyFont="1" applyFill="1" applyBorder="1" applyAlignment="1" applyProtection="1">
      <alignment vertical="center"/>
    </xf>
    <xf numFmtId="0" fontId="2" fillId="2" borderId="9" xfId="0" applyFont="1" applyFill="1" applyBorder="1" applyAlignment="1" applyProtection="1">
      <alignment horizontal="left" vertical="center"/>
    </xf>
    <xf numFmtId="0" fontId="2" fillId="2" borderId="9" xfId="0" applyFont="1" applyFill="1" applyBorder="1" applyAlignment="1" applyProtection="1">
      <alignment horizontal="center" vertical="center"/>
    </xf>
    <xf numFmtId="15" fontId="10" fillId="2" borderId="5" xfId="4" applyNumberFormat="1" applyFont="1" applyFill="1" applyBorder="1" applyAlignment="1"/>
    <xf numFmtId="0" fontId="3" fillId="2" borderId="0" xfId="5" applyFill="1" applyBorder="1"/>
    <xf numFmtId="0" fontId="3" fillId="2" borderId="0" xfId="5" applyFill="1" applyBorder="1" applyAlignment="1">
      <alignment vertical="center"/>
    </xf>
    <xf numFmtId="0" fontId="3" fillId="2" borderId="6" xfId="5" applyFill="1" applyBorder="1" applyAlignment="1">
      <alignment vertical="center"/>
    </xf>
    <xf numFmtId="0" fontId="4" fillId="2" borderId="0" xfId="5" applyFont="1" applyFill="1" applyBorder="1"/>
    <xf numFmtId="0" fontId="4" fillId="2" borderId="0" xfId="0" applyFont="1" applyFill="1" applyBorder="1" applyAlignment="1" applyProtection="1">
      <alignment vertical="center" wrapText="1"/>
    </xf>
    <xf numFmtId="0" fontId="2" fillId="2" borderId="9" xfId="0" applyFont="1" applyFill="1" applyBorder="1">
      <alignment vertical="center"/>
    </xf>
    <xf numFmtId="0" fontId="0" fillId="2" borderId="7" xfId="0" applyFont="1" applyFill="1" applyBorder="1" applyAlignment="1">
      <alignment vertical="center"/>
    </xf>
    <xf numFmtId="0" fontId="2" fillId="2" borderId="5" xfId="0" applyFont="1" applyFill="1" applyBorder="1" applyAlignment="1">
      <alignment vertical="center"/>
    </xf>
    <xf numFmtId="0" fontId="2" fillId="2" borderId="0" xfId="0" applyFont="1" applyFill="1" applyBorder="1" applyAlignment="1">
      <alignment vertical="center"/>
    </xf>
    <xf numFmtId="0" fontId="2" fillId="2" borderId="8" xfId="0" applyFont="1" applyFill="1" applyBorder="1" applyAlignment="1">
      <alignment vertical="center"/>
    </xf>
    <xf numFmtId="0" fontId="2" fillId="2" borderId="9" xfId="0" applyFont="1" applyFill="1" applyBorder="1" applyAlignment="1">
      <alignment vertical="center"/>
    </xf>
    <xf numFmtId="3" fontId="2" fillId="2" borderId="0" xfId="0" applyNumberFormat="1" applyFont="1" applyFill="1" applyBorder="1" applyAlignment="1" applyProtection="1">
      <alignment horizontal="right" vertical="center"/>
    </xf>
    <xf numFmtId="0" fontId="15" fillId="2" borderId="0" xfId="5" applyFont="1" applyFill="1" applyBorder="1" applyAlignment="1" applyProtection="1">
      <alignment horizontal="left"/>
    </xf>
    <xf numFmtId="0" fontId="15" fillId="2" borderId="0" xfId="5" applyFont="1" applyFill="1" applyBorder="1" applyAlignment="1" applyProtection="1">
      <alignment horizontal="center"/>
    </xf>
    <xf numFmtId="3" fontId="15" fillId="2" borderId="0" xfId="5" applyNumberFormat="1" applyFont="1" applyFill="1" applyBorder="1" applyAlignment="1" applyProtection="1">
      <alignment horizontal="right"/>
    </xf>
    <xf numFmtId="2" fontId="15" fillId="2" borderId="0" xfId="5" applyNumberFormat="1" applyFont="1" applyFill="1" applyBorder="1" applyAlignment="1" applyProtection="1">
      <alignment horizontal="left"/>
    </xf>
    <xf numFmtId="0" fontId="11" fillId="2" borderId="5" xfId="0" applyFont="1" applyFill="1" applyBorder="1" applyAlignment="1" applyProtection="1">
      <alignment horizontal="left" wrapText="1"/>
    </xf>
    <xf numFmtId="0" fontId="11" fillId="2" borderId="5" xfId="0" applyFont="1" applyFill="1" applyBorder="1" applyAlignment="1" applyProtection="1">
      <alignment horizontal="center" wrapText="1"/>
    </xf>
    <xf numFmtId="0" fontId="11" fillId="2" borderId="0" xfId="0" applyFont="1" applyFill="1" applyBorder="1" applyAlignment="1" applyProtection="1">
      <alignment horizontal="left" wrapText="1" indent="1"/>
    </xf>
    <xf numFmtId="0" fontId="11" fillId="2" borderId="0" xfId="0" applyFont="1" applyFill="1" applyBorder="1" applyAlignment="1" applyProtection="1">
      <alignment horizontal="center" wrapText="1"/>
    </xf>
    <xf numFmtId="0" fontId="12" fillId="2" borderId="2" xfId="0" applyFont="1" applyFill="1" applyBorder="1" applyAlignment="1">
      <alignment horizontal="left"/>
    </xf>
    <xf numFmtId="0" fontId="3" fillId="2" borderId="2" xfId="5" applyFont="1" applyFill="1" applyBorder="1"/>
    <xf numFmtId="0" fontId="13" fillId="2" borderId="0" xfId="0" applyFont="1" applyFill="1" applyBorder="1">
      <alignment vertical="center"/>
    </xf>
    <xf numFmtId="0" fontId="13" fillId="2" borderId="0" xfId="0" applyFont="1" applyFill="1" applyBorder="1" applyAlignment="1">
      <alignment horizontal="center"/>
    </xf>
    <xf numFmtId="3" fontId="11" fillId="2" borderId="0" xfId="0" applyNumberFormat="1" applyFont="1" applyFill="1" applyBorder="1" applyAlignment="1">
      <alignment horizontal="right"/>
    </xf>
    <xf numFmtId="0" fontId="11" fillId="2" borderId="0" xfId="0" applyFont="1" applyFill="1" applyBorder="1">
      <alignment vertical="center"/>
    </xf>
    <xf numFmtId="0" fontId="11" fillId="2" borderId="0" xfId="0" applyFont="1" applyFill="1" applyBorder="1" applyAlignment="1" applyProtection="1">
      <alignment horizontal="center" vertical="center" wrapText="1"/>
    </xf>
    <xf numFmtId="0" fontId="2" fillId="2" borderId="8" xfId="0" applyFont="1" applyFill="1" applyBorder="1" applyProtection="1">
      <alignment vertical="center"/>
    </xf>
    <xf numFmtId="0" fontId="11" fillId="2" borderId="0" xfId="0" applyFont="1" applyFill="1" applyBorder="1" applyAlignment="1" applyProtection="1">
      <alignment vertical="center" wrapText="1"/>
    </xf>
    <xf numFmtId="0" fontId="2" fillId="2" borderId="10" xfId="0" applyFont="1" applyFill="1" applyBorder="1" applyProtection="1">
      <alignment vertical="center"/>
    </xf>
    <xf numFmtId="0" fontId="11" fillId="17" borderId="9" xfId="10" applyFont="1" applyBorder="1" applyProtection="1">
      <alignment horizontal="left" vertical="center"/>
    </xf>
    <xf numFmtId="0" fontId="12" fillId="2" borderId="5" xfId="0" applyFont="1" applyFill="1" applyBorder="1" applyAlignment="1" applyProtection="1">
      <alignment wrapText="1"/>
    </xf>
    <xf numFmtId="0" fontId="11" fillId="2" borderId="9" xfId="0" applyFont="1" applyFill="1" applyBorder="1">
      <alignment vertical="center"/>
    </xf>
    <xf numFmtId="0" fontId="6" fillId="2" borderId="5" xfId="4" applyFill="1" applyBorder="1" applyAlignment="1" applyProtection="1"/>
    <xf numFmtId="0" fontId="0" fillId="2" borderId="0" xfId="0" applyFont="1" applyFill="1" applyProtection="1">
      <alignment vertical="center"/>
    </xf>
    <xf numFmtId="0" fontId="2" fillId="2" borderId="9" xfId="0" applyFont="1" applyFill="1" applyBorder="1" applyProtection="1">
      <alignment vertical="center"/>
    </xf>
    <xf numFmtId="0" fontId="2" fillId="2" borderId="4" xfId="0" applyFont="1" applyFill="1" applyBorder="1" applyProtection="1">
      <alignment vertical="center"/>
    </xf>
    <xf numFmtId="0" fontId="3" fillId="2" borderId="0" xfId="5" applyFill="1" applyAlignment="1" applyProtection="1">
      <alignment vertical="center"/>
    </xf>
    <xf numFmtId="0" fontId="6" fillId="2" borderId="0" xfId="0" applyFont="1" applyFill="1" applyBorder="1" applyProtection="1">
      <alignment vertical="center"/>
    </xf>
    <xf numFmtId="3" fontId="2" fillId="2" borderId="0" xfId="31" applyFont="1" applyFill="1" applyBorder="1" applyProtection="1">
      <alignment horizontal="right" vertical="center"/>
    </xf>
    <xf numFmtId="0" fontId="0" fillId="2" borderId="0" xfId="0" applyFont="1" applyFill="1" applyBorder="1" applyProtection="1">
      <alignment vertical="center"/>
    </xf>
    <xf numFmtId="0" fontId="12" fillId="2" borderId="2" xfId="0" applyFont="1" applyFill="1" applyBorder="1" applyAlignment="1" applyProtection="1">
      <alignment horizontal="left"/>
    </xf>
    <xf numFmtId="0" fontId="13" fillId="2" borderId="0" xfId="0" applyFont="1" applyFill="1" applyBorder="1" applyProtection="1">
      <alignment vertical="center"/>
    </xf>
    <xf numFmtId="0" fontId="13" fillId="2" borderId="0" xfId="0" applyFont="1" applyFill="1" applyBorder="1" applyAlignment="1" applyProtection="1">
      <alignment horizontal="center"/>
    </xf>
    <xf numFmtId="3" fontId="11" fillId="2" borderId="0" xfId="0" applyNumberFormat="1" applyFont="1" applyFill="1" applyBorder="1" applyAlignment="1" applyProtection="1">
      <alignment horizontal="right"/>
    </xf>
    <xf numFmtId="0" fontId="11" fillId="2" borderId="0" xfId="0" applyFont="1" applyFill="1" applyBorder="1" applyProtection="1">
      <alignment vertical="center"/>
    </xf>
    <xf numFmtId="0" fontId="11" fillId="2" borderId="2" xfId="0" applyFont="1" applyFill="1" applyBorder="1" applyAlignment="1" applyProtection="1">
      <alignment horizontal="center"/>
    </xf>
    <xf numFmtId="0" fontId="11" fillId="2" borderId="2" xfId="0" applyFont="1" applyFill="1" applyBorder="1" applyAlignment="1" applyProtection="1">
      <alignment horizontal="left"/>
    </xf>
    <xf numFmtId="0" fontId="11" fillId="2" borderId="2" xfId="0" applyFont="1" applyFill="1" applyBorder="1" applyProtection="1">
      <alignment vertical="center"/>
    </xf>
    <xf numFmtId="0" fontId="11" fillId="2" borderId="2" xfId="0" applyFont="1" applyFill="1" applyBorder="1" applyAlignment="1" applyProtection="1">
      <alignment horizontal="left" wrapText="1"/>
    </xf>
    <xf numFmtId="3" fontId="11" fillId="2" borderId="0" xfId="12" applyNumberFormat="1" applyFont="1" applyFill="1" applyBorder="1" applyAlignment="1" applyProtection="1">
      <alignment horizontal="right"/>
    </xf>
    <xf numFmtId="3" fontId="11" fillId="2" borderId="0" xfId="12" applyFont="1" applyFill="1" applyBorder="1" applyProtection="1">
      <alignment horizontal="right" vertical="center"/>
    </xf>
    <xf numFmtId="3" fontId="11" fillId="2" borderId="0" xfId="12" applyNumberFormat="1" applyFont="1" applyFill="1" applyBorder="1" applyProtection="1">
      <alignment horizontal="right" vertical="center"/>
    </xf>
    <xf numFmtId="2" fontId="11" fillId="17" borderId="9" xfId="10" applyNumberFormat="1" applyFont="1" applyBorder="1" applyProtection="1">
      <alignment horizontal="left" vertical="center"/>
    </xf>
    <xf numFmtId="0" fontId="11" fillId="2" borderId="0" xfId="0" applyNumberFormat="1" applyFont="1" applyFill="1" applyBorder="1" applyAlignment="1" applyProtection="1"/>
    <xf numFmtId="3" fontId="2" fillId="2" borderId="0" xfId="31" applyFont="1" applyBorder="1" applyProtection="1">
      <alignment horizontal="right" vertical="center"/>
    </xf>
    <xf numFmtId="2" fontId="11" fillId="2" borderId="0" xfId="12" applyNumberFormat="1" applyFont="1" applyFill="1" applyBorder="1" applyProtection="1">
      <alignment horizontal="right" vertical="center"/>
    </xf>
    <xf numFmtId="3" fontId="11" fillId="2" borderId="0" xfId="0" applyNumberFormat="1" applyFont="1" applyFill="1" applyBorder="1" applyProtection="1">
      <alignment vertical="center"/>
    </xf>
    <xf numFmtId="2" fontId="11" fillId="2" borderId="0" xfId="0" applyNumberFormat="1" applyFont="1" applyFill="1" applyBorder="1" applyProtection="1">
      <alignment vertical="center"/>
    </xf>
    <xf numFmtId="3" fontId="11" fillId="2" borderId="5" xfId="12" applyNumberFormat="1" applyFont="1" applyFill="1" applyBorder="1" applyAlignment="1" applyProtection="1">
      <alignment horizontal="right"/>
    </xf>
    <xf numFmtId="2" fontId="12" fillId="2" borderId="5" xfId="3" applyNumberFormat="1" applyFont="1" applyFill="1" applyBorder="1" applyAlignment="1" applyProtection="1">
      <alignment horizontal="center" wrapText="1"/>
    </xf>
    <xf numFmtId="0" fontId="11" fillId="2" borderId="9" xfId="0" applyFont="1" applyFill="1" applyBorder="1" applyProtection="1">
      <alignment vertical="center"/>
    </xf>
    <xf numFmtId="0" fontId="3" fillId="2" borderId="2" xfId="5" applyFont="1" applyFill="1" applyBorder="1" applyProtection="1"/>
    <xf numFmtId="0" fontId="2" fillId="2" borderId="5" xfId="0" applyFont="1" applyFill="1" applyBorder="1" applyProtection="1">
      <alignment vertical="center"/>
    </xf>
    <xf numFmtId="0" fontId="0" fillId="2" borderId="9" xfId="0" applyFont="1" applyFill="1" applyBorder="1" applyAlignment="1" applyProtection="1">
      <alignment vertical="center"/>
    </xf>
    <xf numFmtId="0" fontId="2" fillId="2" borderId="9" xfId="0" applyFont="1" applyFill="1" applyBorder="1" applyAlignment="1" applyProtection="1">
      <alignment vertical="center"/>
    </xf>
    <xf numFmtId="0" fontId="16" fillId="2" borderId="9" xfId="0" applyFont="1" applyFill="1" applyBorder="1">
      <alignment vertical="center"/>
    </xf>
    <xf numFmtId="0" fontId="16" fillId="2" borderId="0" xfId="0" applyFont="1" applyFill="1">
      <alignment vertical="center"/>
    </xf>
    <xf numFmtId="0" fontId="3" fillId="2" borderId="9" xfId="5" applyFont="1" applyFill="1" applyBorder="1" applyAlignment="1">
      <alignment vertical="center"/>
    </xf>
    <xf numFmtId="0" fontId="3" fillId="2" borderId="4" xfId="5" applyFont="1" applyFill="1" applyBorder="1" applyAlignment="1">
      <alignment vertical="center"/>
    </xf>
    <xf numFmtId="0" fontId="3" fillId="2" borderId="0" xfId="5" applyFont="1" applyFill="1" applyAlignment="1">
      <alignment vertical="center"/>
    </xf>
    <xf numFmtId="0" fontId="16" fillId="2" borderId="0" xfId="0" applyFont="1" applyFill="1" applyBorder="1" applyProtection="1">
      <alignment vertical="center"/>
    </xf>
    <xf numFmtId="0" fontId="16" fillId="2" borderId="5" xfId="0" applyFont="1" applyFill="1" applyBorder="1" applyProtection="1">
      <alignment vertical="center"/>
    </xf>
    <xf numFmtId="0" fontId="16" fillId="2" borderId="0" xfId="0" applyFont="1" applyFill="1" applyProtection="1">
      <alignment vertical="center"/>
    </xf>
    <xf numFmtId="0" fontId="3" fillId="2" borderId="6" xfId="5" applyFont="1" applyFill="1" applyBorder="1" applyAlignment="1">
      <alignment vertical="center"/>
    </xf>
    <xf numFmtId="0" fontId="3" fillId="2" borderId="0" xfId="5" applyFont="1" applyFill="1" applyBorder="1" applyAlignment="1">
      <alignment vertical="center"/>
    </xf>
    <xf numFmtId="0" fontId="3" fillId="2" borderId="2" xfId="5" applyFill="1" applyBorder="1"/>
    <xf numFmtId="0" fontId="2" fillId="2" borderId="2" xfId="0" applyFont="1" applyFill="1" applyBorder="1" applyProtection="1">
      <alignment vertical="center"/>
    </xf>
    <xf numFmtId="0" fontId="11" fillId="2" borderId="5" xfId="0" applyFont="1" applyFill="1" applyBorder="1" applyAlignment="1" applyProtection="1">
      <alignment horizontal="center" vertical="center" wrapText="1"/>
    </xf>
    <xf numFmtId="0" fontId="11" fillId="2" borderId="5" xfId="0" applyFont="1" applyFill="1" applyBorder="1" applyAlignment="1" applyProtection="1">
      <alignment horizontal="left" vertical="center" wrapText="1" indent="2"/>
    </xf>
    <xf numFmtId="3" fontId="11" fillId="2" borderId="0" xfId="31" applyFont="1" applyFill="1" applyBorder="1" applyProtection="1">
      <alignment horizontal="right" vertical="center"/>
    </xf>
    <xf numFmtId="0" fontId="0" fillId="2" borderId="9" xfId="0" applyFont="1" applyFill="1" applyBorder="1" applyProtection="1">
      <alignment vertical="center"/>
    </xf>
    <xf numFmtId="0" fontId="3" fillId="2" borderId="2" xfId="5" applyFill="1" applyBorder="1" applyAlignment="1">
      <alignment vertical="center"/>
    </xf>
    <xf numFmtId="0" fontId="0" fillId="2" borderId="10" xfId="0" applyFont="1" applyFill="1" applyBorder="1" applyAlignment="1">
      <alignment vertical="center"/>
    </xf>
    <xf numFmtId="0" fontId="3" fillId="2" borderId="0" xfId="0" applyFont="1" applyFill="1" applyBorder="1" applyAlignment="1">
      <alignment vertical="center"/>
    </xf>
    <xf numFmtId="0" fontId="3" fillId="2" borderId="5" xfId="0" applyFont="1" applyFill="1" applyBorder="1" applyAlignment="1">
      <alignment vertical="center"/>
    </xf>
    <xf numFmtId="0" fontId="3" fillId="2" borderId="0" xfId="5" applyFont="1" applyFill="1" applyBorder="1" applyAlignment="1" applyProtection="1">
      <alignment horizontal="left" wrapText="1"/>
    </xf>
    <xf numFmtId="0" fontId="3" fillId="2" borderId="6" xfId="5" applyFont="1" applyFill="1" applyBorder="1" applyAlignment="1" applyProtection="1">
      <alignment horizontal="left" wrapText="1"/>
    </xf>
    <xf numFmtId="0" fontId="0" fillId="2" borderId="12" xfId="0" applyFont="1" applyFill="1" applyBorder="1" applyAlignment="1">
      <alignment vertical="center"/>
    </xf>
    <xf numFmtId="0" fontId="4" fillId="2" borderId="8" xfId="0" applyFont="1" applyFill="1" applyBorder="1" applyAlignment="1" applyProtection="1">
      <alignment vertical="center"/>
    </xf>
    <xf numFmtId="0" fontId="11" fillId="2" borderId="0" xfId="0" applyFont="1" applyFill="1" applyBorder="1" applyAlignment="1" applyProtection="1">
      <alignment horizontal="center"/>
    </xf>
    <xf numFmtId="0" fontId="12" fillId="2" borderId="0" xfId="0" applyFont="1" applyFill="1" applyBorder="1" applyAlignment="1" applyProtection="1">
      <alignment horizontal="left" vertical="center" wrapText="1"/>
    </xf>
    <xf numFmtId="0" fontId="6" fillId="2" borderId="12" xfId="4" applyFont="1" applyFill="1" applyBorder="1" applyAlignment="1" applyProtection="1"/>
    <xf numFmtId="0" fontId="2" fillId="2" borderId="0" xfId="5" applyFont="1" applyFill="1" applyBorder="1" applyAlignment="1" applyProtection="1">
      <alignment horizontal="center" vertical="center" wrapText="1"/>
    </xf>
    <xf numFmtId="0" fontId="18" fillId="2" borderId="0" xfId="0" applyFont="1" applyFill="1" applyBorder="1" applyAlignment="1">
      <alignment vertical="center"/>
    </xf>
    <xf numFmtId="0" fontId="0" fillId="2" borderId="11" xfId="0" applyFont="1" applyFill="1" applyBorder="1" applyAlignment="1">
      <alignment vertical="center"/>
    </xf>
    <xf numFmtId="0" fontId="5" fillId="2" borderId="6" xfId="0" applyFont="1" applyFill="1" applyBorder="1">
      <alignment vertical="center"/>
    </xf>
    <xf numFmtId="0" fontId="5" fillId="2" borderId="6" xfId="0" applyFont="1" applyFill="1" applyBorder="1" applyAlignment="1">
      <alignment vertical="center"/>
    </xf>
    <xf numFmtId="0" fontId="0" fillId="2" borderId="6" xfId="0" applyFont="1" applyFill="1" applyBorder="1" applyAlignment="1">
      <alignment wrapText="1"/>
    </xf>
    <xf numFmtId="0" fontId="16" fillId="2" borderId="4" xfId="0" applyFont="1" applyFill="1" applyBorder="1">
      <alignment vertical="center"/>
    </xf>
    <xf numFmtId="0" fontId="16" fillId="2" borderId="6" xfId="0" applyFont="1" applyFill="1" applyBorder="1" applyProtection="1">
      <alignment vertical="center"/>
    </xf>
    <xf numFmtId="0" fontId="17" fillId="2" borderId="6" xfId="0" applyFont="1" applyFill="1" applyBorder="1" applyAlignment="1">
      <alignment vertical="center"/>
    </xf>
    <xf numFmtId="0" fontId="3" fillId="2" borderId="5" xfId="5" applyFill="1" applyBorder="1" applyAlignment="1" applyProtection="1">
      <alignment vertical="center"/>
    </xf>
    <xf numFmtId="0" fontId="5" fillId="2" borderId="6" xfId="0" applyFont="1" applyFill="1" applyBorder="1" applyAlignment="1">
      <alignment horizontal="center" vertical="center"/>
    </xf>
    <xf numFmtId="0" fontId="7" fillId="2" borderId="0" xfId="0" applyFont="1" applyFill="1" applyBorder="1">
      <alignment vertical="center"/>
    </xf>
    <xf numFmtId="0" fontId="2" fillId="2" borderId="0" xfId="0" applyFont="1" applyFill="1" applyBorder="1" applyAlignment="1" applyProtection="1">
      <alignment horizontal="left" vertical="center"/>
    </xf>
    <xf numFmtId="0" fontId="2" fillId="2" borderId="6" xfId="0" applyFont="1" applyFill="1" applyBorder="1" applyAlignment="1" applyProtection="1">
      <alignment horizontal="left" vertical="center"/>
    </xf>
    <xf numFmtId="0" fontId="2" fillId="2" borderId="0" xfId="0" applyFont="1" applyFill="1" applyAlignment="1" applyProtection="1">
      <alignment horizontal="left" vertical="center"/>
    </xf>
    <xf numFmtId="0" fontId="2" fillId="14" borderId="9" xfId="3" applyBorder="1" applyAlignment="1" applyProtection="1">
      <alignment vertical="center" wrapText="1"/>
    </xf>
    <xf numFmtId="2" fontId="11" fillId="2" borderId="0" xfId="32" applyNumberFormat="1" applyFont="1" applyFill="1" applyBorder="1" applyProtection="1">
      <alignment horizontal="right" vertical="center"/>
    </xf>
    <xf numFmtId="0" fontId="31" fillId="2" borderId="0" xfId="5" applyFont="1" applyFill="1" applyBorder="1" applyProtection="1"/>
    <xf numFmtId="0" fontId="0" fillId="2" borderId="9" xfId="0" applyFill="1" applyBorder="1">
      <alignment vertical="center"/>
    </xf>
    <xf numFmtId="0" fontId="0" fillId="2" borderId="4" xfId="0" applyFill="1" applyBorder="1">
      <alignment vertical="center"/>
    </xf>
    <xf numFmtId="0" fontId="0" fillId="2" borderId="0" xfId="0" applyFill="1" applyBorder="1">
      <alignment vertical="center"/>
    </xf>
    <xf numFmtId="0" fontId="0" fillId="2" borderId="6" xfId="0" applyFill="1" applyBorder="1">
      <alignment vertical="center"/>
    </xf>
    <xf numFmtId="0" fontId="0" fillId="2" borderId="0" xfId="0" applyFill="1" applyBorder="1" applyAlignment="1">
      <alignment vertical="center"/>
    </xf>
    <xf numFmtId="0" fontId="0" fillId="2" borderId="8" xfId="0" applyFill="1" applyBorder="1">
      <alignment vertical="center"/>
    </xf>
    <xf numFmtId="0" fontId="0" fillId="2" borderId="7" xfId="0" applyFill="1" applyBorder="1">
      <alignment vertical="center"/>
    </xf>
    <xf numFmtId="170" fontId="0" fillId="2" borderId="9" xfId="30" applyFont="1" applyBorder="1">
      <alignment horizontal="center" vertical="center"/>
    </xf>
    <xf numFmtId="0" fontId="4" fillId="2" borderId="0" xfId="0" applyFont="1" applyFill="1" applyBorder="1" applyAlignment="1" applyProtection="1"/>
    <xf numFmtId="0" fontId="2" fillId="2" borderId="0" xfId="0" applyFont="1" applyFill="1" applyBorder="1" applyAlignment="1" applyProtection="1"/>
    <xf numFmtId="0" fontId="0" fillId="2" borderId="0" xfId="0" applyFont="1" applyFill="1" applyBorder="1" applyAlignment="1"/>
    <xf numFmtId="0" fontId="0" fillId="2" borderId="6" xfId="0" applyFont="1" applyFill="1" applyBorder="1" applyAlignment="1"/>
    <xf numFmtId="0" fontId="0" fillId="2" borderId="0" xfId="0" applyFont="1" applyFill="1" applyAlignment="1"/>
    <xf numFmtId="0" fontId="0" fillId="2" borderId="0" xfId="0" applyFont="1" applyFill="1" applyAlignment="1">
      <alignment vertical="center"/>
    </xf>
    <xf numFmtId="0" fontId="0" fillId="2" borderId="6" xfId="0" applyFont="1" applyFill="1" applyBorder="1" applyAlignment="1">
      <alignment vertical="center"/>
    </xf>
    <xf numFmtId="0" fontId="0" fillId="2" borderId="2" xfId="0" applyFont="1" applyFill="1" applyBorder="1" applyAlignment="1">
      <alignment vertical="center"/>
    </xf>
    <xf numFmtId="0" fontId="2" fillId="2" borderId="0" xfId="0" applyFont="1" applyFill="1" applyBorder="1" applyAlignment="1">
      <alignment vertical="center"/>
    </xf>
    <xf numFmtId="0" fontId="0" fillId="2" borderId="0" xfId="0" applyFont="1" applyFill="1" applyAlignment="1">
      <alignment vertical="center"/>
    </xf>
    <xf numFmtId="0" fontId="0" fillId="2" borderId="6" xfId="0" applyFont="1" applyFill="1" applyBorder="1" applyAlignment="1">
      <alignment vertical="center"/>
    </xf>
    <xf numFmtId="0" fontId="0" fillId="2" borderId="2" xfId="0" applyFont="1" applyFill="1" applyBorder="1" applyAlignment="1">
      <alignment vertical="center"/>
    </xf>
    <xf numFmtId="0" fontId="2" fillId="2" borderId="0" xfId="0" applyFont="1" applyFill="1" applyBorder="1" applyAlignment="1">
      <alignment vertical="center"/>
    </xf>
    <xf numFmtId="0" fontId="0" fillId="2" borderId="0" xfId="0" applyFont="1" applyFill="1" applyAlignment="1">
      <alignment vertical="center"/>
    </xf>
    <xf numFmtId="0" fontId="0" fillId="2" borderId="6" xfId="0" applyFont="1" applyFill="1" applyBorder="1" applyAlignment="1">
      <alignment vertical="center"/>
    </xf>
    <xf numFmtId="0" fontId="0" fillId="2" borderId="0" xfId="0"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xf>
    <xf numFmtId="0" fontId="0" fillId="2" borderId="0" xfId="0" applyFill="1">
      <alignment vertical="center"/>
    </xf>
    <xf numFmtId="0" fontId="0" fillId="2" borderId="9" xfId="0" applyFont="1" applyFill="1" applyBorder="1">
      <alignment vertical="center"/>
    </xf>
    <xf numFmtId="0" fontId="0" fillId="2" borderId="0" xfId="0" applyFont="1" applyFill="1" applyBorder="1">
      <alignment vertical="center"/>
    </xf>
    <xf numFmtId="0" fontId="0" fillId="2" borderId="6" xfId="0" applyFont="1" applyFill="1" applyBorder="1">
      <alignment vertical="center"/>
    </xf>
    <xf numFmtId="0" fontId="0" fillId="2" borderId="2" xfId="0" applyFont="1" applyFill="1" applyBorder="1">
      <alignment vertical="center"/>
    </xf>
    <xf numFmtId="0" fontId="0" fillId="2" borderId="0" xfId="0" applyFill="1">
      <alignment vertical="center"/>
    </xf>
    <xf numFmtId="0" fontId="0" fillId="2" borderId="0" xfId="0" applyFont="1" applyFill="1" applyAlignment="1">
      <alignment vertical="center"/>
    </xf>
    <xf numFmtId="0" fontId="2" fillId="2" borderId="0" xfId="0" applyFont="1" applyFill="1" applyProtection="1">
      <alignment vertical="center"/>
    </xf>
    <xf numFmtId="0" fontId="0" fillId="2" borderId="6" xfId="0" applyFont="1" applyFill="1" applyBorder="1">
      <alignment vertical="center"/>
    </xf>
    <xf numFmtId="0" fontId="0" fillId="2" borderId="2" xfId="0" applyFont="1" applyFill="1" applyBorder="1">
      <alignment vertical="center"/>
    </xf>
    <xf numFmtId="0" fontId="2" fillId="2" borderId="0" xfId="0" applyFont="1" applyFill="1" applyBorder="1" applyAlignment="1">
      <alignment vertical="center"/>
    </xf>
    <xf numFmtId="0" fontId="0" fillId="2" borderId="6" xfId="0" applyFont="1" applyFill="1" applyBorder="1" applyProtection="1">
      <alignment vertical="center"/>
    </xf>
    <xf numFmtId="0" fontId="12" fillId="2" borderId="0" xfId="0" applyFont="1" applyFill="1" applyBorder="1" applyAlignment="1">
      <alignment horizontal="center"/>
    </xf>
    <xf numFmtId="0" fontId="12" fillId="2" borderId="0" xfId="0" applyFont="1" applyFill="1" applyBorder="1">
      <alignment vertical="center"/>
    </xf>
    <xf numFmtId="0" fontId="3" fillId="2" borderId="11" xfId="5" applyFont="1" applyFill="1" applyBorder="1" applyAlignment="1">
      <alignment vertical="center"/>
    </xf>
    <xf numFmtId="0" fontId="9" fillId="2" borderId="5" xfId="0" applyFont="1" applyFill="1" applyBorder="1">
      <alignment vertical="center"/>
    </xf>
    <xf numFmtId="0" fontId="3" fillId="2" borderId="12" xfId="5" applyFont="1" applyFill="1" applyBorder="1"/>
    <xf numFmtId="0" fontId="3" fillId="2" borderId="5" xfId="5" applyFont="1" applyFill="1" applyBorder="1" applyAlignment="1">
      <alignment vertical="center"/>
    </xf>
    <xf numFmtId="0" fontId="0" fillId="2" borderId="10" xfId="0" applyFill="1" applyBorder="1">
      <alignment vertical="center"/>
    </xf>
    <xf numFmtId="0" fontId="0" fillId="2" borderId="2" xfId="0" applyFill="1" applyBorder="1">
      <alignment vertical="center"/>
    </xf>
    <xf numFmtId="0" fontId="0" fillId="2" borderId="8" xfId="0" applyFill="1" applyBorder="1" applyAlignment="1">
      <alignment vertical="center"/>
    </xf>
    <xf numFmtId="0" fontId="0" fillId="14" borderId="9" xfId="3" applyFont="1" applyBorder="1">
      <alignment horizontal="center" vertical="center"/>
    </xf>
    <xf numFmtId="0" fontId="0" fillId="17" borderId="1" xfId="10" applyNumberFormat="1" applyFont="1" applyBorder="1" applyAlignment="1">
      <alignment horizontal="center" vertical="center"/>
    </xf>
    <xf numFmtId="0" fontId="0" fillId="17" borderId="9" xfId="10" applyFont="1" applyBorder="1">
      <alignment horizontal="left" vertical="center"/>
    </xf>
    <xf numFmtId="0" fontId="3" fillId="2" borderId="8" xfId="5" applyFill="1" applyBorder="1" applyAlignment="1" applyProtection="1">
      <alignment horizontal="left"/>
    </xf>
    <xf numFmtId="0" fontId="4" fillId="2" borderId="9" xfId="6" applyFont="1" applyFill="1" applyBorder="1" applyAlignment="1">
      <alignment horizontal="center" vertical="center" wrapText="1"/>
    </xf>
    <xf numFmtId="0" fontId="4" fillId="2" borderId="9" xfId="6" applyFont="1" applyFill="1" applyBorder="1" applyAlignment="1" applyProtection="1">
      <alignment horizontal="center" vertical="center" wrapText="1"/>
    </xf>
    <xf numFmtId="0" fontId="9" fillId="2" borderId="8" xfId="0" applyFont="1" applyFill="1" applyBorder="1">
      <alignment vertical="center"/>
    </xf>
    <xf numFmtId="0" fontId="4" fillId="2" borderId="20" xfId="6" applyFont="1" applyBorder="1">
      <alignment horizontal="center" wrapText="1"/>
    </xf>
    <xf numFmtId="3" fontId="2" fillId="15" borderId="23" xfId="12" applyFont="1" applyBorder="1">
      <alignment horizontal="right" vertical="center"/>
      <protection locked="0"/>
    </xf>
    <xf numFmtId="3" fontId="2" fillId="15" borderId="26" xfId="12" applyFont="1" applyBorder="1">
      <alignment horizontal="right" vertical="center"/>
      <protection locked="0"/>
    </xf>
    <xf numFmtId="0" fontId="2" fillId="14" borderId="26" xfId="3" applyFont="1" applyBorder="1">
      <alignment horizontal="center" vertical="center"/>
    </xf>
    <xf numFmtId="0" fontId="2" fillId="14" borderId="29" xfId="3" applyFont="1" applyBorder="1">
      <alignment horizontal="center" vertical="center"/>
    </xf>
    <xf numFmtId="0" fontId="0" fillId="2" borderId="5" xfId="0" applyFont="1" applyFill="1" applyBorder="1" applyProtection="1">
      <alignment vertical="center"/>
    </xf>
    <xf numFmtId="0" fontId="2" fillId="14" borderId="31" xfId="3" applyFont="1" applyBorder="1">
      <alignment horizontal="center" vertical="center"/>
    </xf>
    <xf numFmtId="3" fontId="0" fillId="15" borderId="23" xfId="12" applyFont="1" applyBorder="1">
      <alignment horizontal="right" vertical="center"/>
      <protection locked="0"/>
    </xf>
    <xf numFmtId="3" fontId="0" fillId="15" borderId="24" xfId="12" applyFont="1" applyBorder="1">
      <alignment horizontal="right" vertical="center"/>
      <protection locked="0"/>
    </xf>
    <xf numFmtId="3" fontId="0" fillId="15" borderId="26" xfId="12" applyFont="1" applyBorder="1">
      <alignment horizontal="right" vertical="center"/>
      <protection locked="0"/>
    </xf>
    <xf numFmtId="3" fontId="0" fillId="15" borderId="27" xfId="12" applyFont="1" applyBorder="1">
      <alignment horizontal="right" vertical="center"/>
      <protection locked="0"/>
    </xf>
    <xf numFmtId="3" fontId="0" fillId="2" borderId="28" xfId="31" applyFont="1" applyBorder="1">
      <alignment horizontal="right" vertical="center"/>
    </xf>
    <xf numFmtId="3" fontId="0" fillId="15" borderId="29" xfId="12" applyFont="1" applyBorder="1">
      <alignment horizontal="right" vertical="center"/>
      <protection locked="0"/>
    </xf>
    <xf numFmtId="3" fontId="0" fillId="15" borderId="30" xfId="12" applyFont="1" applyBorder="1">
      <alignment horizontal="right" vertical="center"/>
      <protection locked="0"/>
    </xf>
    <xf numFmtId="0" fontId="0" fillId="2" borderId="20"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32" xfId="0" applyFill="1" applyBorder="1" applyAlignment="1">
      <alignment horizontal="center" vertical="center" wrapText="1"/>
    </xf>
    <xf numFmtId="3" fontId="0" fillId="15" borderId="33" xfId="12" applyFont="1" applyBorder="1">
      <alignment horizontal="right" vertical="center"/>
      <protection locked="0"/>
    </xf>
    <xf numFmtId="3" fontId="0" fillId="15" borderId="34" xfId="12" applyFont="1" applyBorder="1">
      <alignment horizontal="right" vertical="center"/>
      <protection locked="0"/>
    </xf>
    <xf numFmtId="3" fontId="0" fillId="15" borderId="35" xfId="12" applyFont="1" applyBorder="1">
      <alignment horizontal="right" vertical="center"/>
      <protection locked="0"/>
    </xf>
    <xf numFmtId="0" fontId="0" fillId="2" borderId="19" xfId="0" applyFill="1" applyBorder="1" applyAlignment="1">
      <alignment horizontal="center" vertical="center" wrapText="1"/>
    </xf>
    <xf numFmtId="3" fontId="0" fillId="15" borderId="25" xfId="12" applyFont="1" applyBorder="1">
      <alignment horizontal="right" vertical="center"/>
      <protection locked="0"/>
    </xf>
    <xf numFmtId="171" fontId="16" fillId="15" borderId="26" xfId="18" applyFont="1" applyBorder="1">
      <alignment horizontal="right" vertical="center"/>
      <protection locked="0"/>
    </xf>
    <xf numFmtId="171" fontId="16" fillId="15" borderId="29" xfId="18" applyFont="1" applyBorder="1">
      <alignment horizontal="right" vertical="center"/>
      <protection locked="0"/>
    </xf>
    <xf numFmtId="3" fontId="0" fillId="15" borderId="22" xfId="12" applyFont="1" applyBorder="1">
      <alignment horizontal="right" vertical="center"/>
      <protection locked="0"/>
    </xf>
    <xf numFmtId="0" fontId="0" fillId="2" borderId="36" xfId="0" applyFill="1" applyBorder="1">
      <alignment vertical="center"/>
    </xf>
    <xf numFmtId="0" fontId="0" fillId="2" borderId="37" xfId="0" applyFill="1" applyBorder="1">
      <alignment vertical="center"/>
    </xf>
    <xf numFmtId="0" fontId="0" fillId="2" borderId="38" xfId="0" applyFill="1" applyBorder="1">
      <alignment vertical="center"/>
    </xf>
    <xf numFmtId="3" fontId="0" fillId="2" borderId="29" xfId="31" applyFont="1" applyBorder="1">
      <alignment horizontal="right" vertical="center"/>
    </xf>
    <xf numFmtId="3" fontId="0" fillId="2" borderId="30" xfId="31" applyFont="1" applyBorder="1">
      <alignment horizontal="right" vertical="center"/>
    </xf>
    <xf numFmtId="3" fontId="0" fillId="17" borderId="19" xfId="7" applyFont="1" applyBorder="1">
      <alignment horizontal="right" vertical="center"/>
    </xf>
    <xf numFmtId="3" fontId="0" fillId="17" borderId="20" xfId="7" applyFont="1" applyBorder="1">
      <alignment horizontal="right" vertical="center"/>
    </xf>
    <xf numFmtId="3" fontId="0" fillId="17" borderId="21" xfId="7" applyFont="1" applyBorder="1">
      <alignment horizontal="right" vertical="center"/>
    </xf>
    <xf numFmtId="0" fontId="2" fillId="2" borderId="19" xfId="2" applyBorder="1">
      <alignment horizontal="center" vertical="center"/>
    </xf>
    <xf numFmtId="0" fontId="2" fillId="2" borderId="20" xfId="2" applyBorder="1">
      <alignment horizontal="center" vertical="center"/>
    </xf>
    <xf numFmtId="3" fontId="0" fillId="14" borderId="28" xfId="3" applyNumberFormat="1" applyFont="1" applyBorder="1">
      <alignment horizontal="center" vertical="center"/>
    </xf>
    <xf numFmtId="3" fontId="0" fillId="14" borderId="29" xfId="3" applyNumberFormat="1" applyFont="1" applyBorder="1">
      <alignment horizontal="center" vertical="center"/>
    </xf>
    <xf numFmtId="0" fontId="0" fillId="2" borderId="39" xfId="0" applyFill="1" applyBorder="1" applyAlignment="1">
      <alignment horizontal="center" vertical="center" wrapText="1"/>
    </xf>
    <xf numFmtId="3" fontId="0" fillId="15" borderId="40" xfId="12" applyFont="1" applyBorder="1">
      <alignment horizontal="right" vertical="center"/>
      <protection locked="0"/>
    </xf>
    <xf numFmtId="3" fontId="0" fillId="15" borderId="41" xfId="12" applyFont="1" applyBorder="1">
      <alignment horizontal="right" vertical="center"/>
      <protection locked="0"/>
    </xf>
    <xf numFmtId="3" fontId="0" fillId="17" borderId="39" xfId="7" applyFont="1" applyBorder="1">
      <alignment horizontal="right" vertical="center"/>
    </xf>
    <xf numFmtId="3" fontId="0" fillId="2" borderId="33" xfId="31" applyFont="1" applyBorder="1">
      <alignment horizontal="right" vertical="center"/>
    </xf>
    <xf numFmtId="3" fontId="0" fillId="2" borderId="34" xfId="31" applyFont="1" applyBorder="1">
      <alignment horizontal="right" vertical="center"/>
    </xf>
    <xf numFmtId="3" fontId="0" fillId="15" borderId="44" xfId="12" applyFont="1" applyBorder="1">
      <alignment horizontal="right" vertical="center"/>
      <protection locked="0"/>
    </xf>
    <xf numFmtId="3" fontId="0" fillId="2" borderId="35" xfId="31" applyFont="1" applyBorder="1">
      <alignment horizontal="right" vertical="center"/>
    </xf>
    <xf numFmtId="171" fontId="16" fillId="15" borderId="44" xfId="18" applyFont="1" applyBorder="1">
      <alignment horizontal="right" vertical="center"/>
      <protection locked="0"/>
    </xf>
    <xf numFmtId="171" fontId="16" fillId="15" borderId="41" xfId="18" applyFont="1" applyBorder="1">
      <alignment horizontal="right" vertical="center"/>
      <protection locked="0"/>
    </xf>
    <xf numFmtId="0" fontId="4" fillId="2" borderId="9" xfId="0" applyFont="1" applyFill="1" applyBorder="1">
      <alignment vertical="center"/>
    </xf>
    <xf numFmtId="0" fontId="4" fillId="2" borderId="39" xfId="6" applyFont="1" applyBorder="1">
      <alignment horizontal="center" wrapText="1"/>
    </xf>
    <xf numFmtId="0" fontId="4" fillId="2" borderId="36" xfId="0" applyFont="1" applyFill="1" applyBorder="1">
      <alignment vertical="center"/>
    </xf>
    <xf numFmtId="0" fontId="0" fillId="14" borderId="40" xfId="3" applyFont="1" applyBorder="1">
      <alignment horizontal="center" vertical="center"/>
    </xf>
    <xf numFmtId="0" fontId="4" fillId="2" borderId="37" xfId="0" applyFont="1" applyFill="1" applyBorder="1" applyAlignment="1">
      <alignment horizontal="left" vertical="center" indent="1"/>
    </xf>
    <xf numFmtId="0" fontId="0" fillId="14" borderId="44" xfId="3" applyFont="1" applyBorder="1">
      <alignment horizontal="center" vertical="center"/>
    </xf>
    <xf numFmtId="0" fontId="0" fillId="2" borderId="37" xfId="0" applyFill="1" applyBorder="1" applyAlignment="1">
      <alignment horizontal="left" vertical="center" indent="2"/>
    </xf>
    <xf numFmtId="0" fontId="0" fillId="2" borderId="37" xfId="0" applyFill="1" applyBorder="1" applyAlignment="1">
      <alignment horizontal="left" vertical="center" indent="3"/>
    </xf>
    <xf numFmtId="0" fontId="4" fillId="2" borderId="37" xfId="0" applyFont="1" applyFill="1" applyBorder="1">
      <alignment vertical="center"/>
    </xf>
    <xf numFmtId="0" fontId="0" fillId="2" borderId="38" xfId="0" applyFill="1" applyBorder="1" applyAlignment="1">
      <alignment horizontal="left" vertical="center" indent="3"/>
    </xf>
    <xf numFmtId="0" fontId="2" fillId="14" borderId="45" xfId="3" applyFont="1" applyBorder="1">
      <alignment horizontal="center" vertical="center"/>
    </xf>
    <xf numFmtId="0" fontId="2" fillId="14" borderId="44" xfId="3" applyFont="1" applyBorder="1">
      <alignment horizontal="center" vertical="center"/>
    </xf>
    <xf numFmtId="3" fontId="2" fillId="15" borderId="44" xfId="12" applyFont="1" applyBorder="1">
      <alignment horizontal="right" vertical="center"/>
      <protection locked="0"/>
    </xf>
    <xf numFmtId="3" fontId="2" fillId="15" borderId="40" xfId="12" applyFont="1" applyBorder="1">
      <alignment horizontal="right" vertical="center"/>
      <protection locked="0"/>
    </xf>
    <xf numFmtId="3" fontId="2" fillId="15" borderId="41" xfId="12" applyFont="1" applyBorder="1">
      <alignment horizontal="right" vertical="center"/>
      <protection locked="0"/>
    </xf>
    <xf numFmtId="0" fontId="4" fillId="2" borderId="20" xfId="6" applyFont="1" applyBorder="1">
      <alignment horizontal="center" wrapText="1"/>
    </xf>
    <xf numFmtId="0" fontId="2" fillId="2" borderId="37" xfId="0" applyFont="1" applyFill="1" applyBorder="1" applyAlignment="1" applyProtection="1">
      <alignment horizontal="left" vertical="center"/>
    </xf>
    <xf numFmtId="0" fontId="2" fillId="2" borderId="37" xfId="0" applyFont="1" applyFill="1" applyBorder="1" applyAlignment="1" applyProtection="1">
      <alignment horizontal="left" vertical="center" indent="1"/>
    </xf>
    <xf numFmtId="0" fontId="0" fillId="2" borderId="37" xfId="0" applyFont="1" applyFill="1" applyBorder="1" applyAlignment="1" applyProtection="1">
      <alignment horizontal="left" vertical="center"/>
    </xf>
    <xf numFmtId="0" fontId="2" fillId="2" borderId="33" xfId="0" applyFont="1" applyFill="1" applyBorder="1" applyAlignment="1" applyProtection="1">
      <alignment vertical="center"/>
    </xf>
    <xf numFmtId="49" fontId="2" fillId="19" borderId="40" xfId="57" applyFont="1" applyBorder="1" applyAlignment="1">
      <alignment horizontal="center" vertical="center"/>
    </xf>
    <xf numFmtId="0" fontId="2" fillId="2" borderId="34" xfId="0" applyFont="1" applyFill="1" applyBorder="1" applyAlignment="1" applyProtection="1">
      <alignment vertical="center"/>
    </xf>
    <xf numFmtId="1" fontId="2" fillId="19" borderId="44" xfId="49" applyFont="1" applyBorder="1" applyAlignment="1">
      <alignment horizontal="center" vertical="center"/>
    </xf>
    <xf numFmtId="0" fontId="2" fillId="19" borderId="44" xfId="56" applyFont="1" applyBorder="1">
      <alignment horizontal="center" vertical="center" wrapText="1"/>
    </xf>
    <xf numFmtId="1" fontId="2" fillId="19" borderId="44" xfId="49" applyBorder="1">
      <alignment horizontal="right" vertical="center"/>
    </xf>
    <xf numFmtId="0" fontId="0" fillId="2" borderId="34" xfId="0" applyFont="1" applyFill="1" applyBorder="1" applyAlignment="1" applyProtection="1">
      <alignment vertical="center"/>
    </xf>
    <xf numFmtId="10" fontId="2" fillId="19" borderId="44" xfId="55" applyBorder="1">
      <alignment horizontal="right" vertical="center"/>
    </xf>
    <xf numFmtId="0" fontId="2" fillId="2" borderId="34" xfId="0" applyFont="1" applyFill="1" applyBorder="1" applyAlignment="1" applyProtection="1">
      <alignment horizontal="left" vertical="center"/>
    </xf>
    <xf numFmtId="166" fontId="2" fillId="19" borderId="44" xfId="50" applyFont="1" applyBorder="1">
      <alignment vertical="center"/>
    </xf>
    <xf numFmtId="168" fontId="2" fillId="20" borderId="44" xfId="47" applyBorder="1">
      <alignment vertical="center"/>
    </xf>
    <xf numFmtId="0" fontId="2" fillId="2" borderId="34" xfId="0" applyFont="1" applyFill="1" applyBorder="1" applyAlignment="1" applyProtection="1">
      <alignment horizontal="left" vertical="center" indent="1"/>
    </xf>
    <xf numFmtId="0" fontId="0" fillId="2" borderId="34" xfId="0" applyFont="1" applyFill="1" applyBorder="1" applyAlignment="1" applyProtection="1">
      <alignment horizontal="left" vertical="center"/>
    </xf>
    <xf numFmtId="3" fontId="2" fillId="14" borderId="44" xfId="3" applyNumberFormat="1" applyFont="1" applyBorder="1" applyAlignment="1" applyProtection="1">
      <alignment horizontal="center" vertical="center"/>
    </xf>
    <xf numFmtId="168" fontId="2" fillId="15" borderId="44" xfId="11" applyFont="1" applyBorder="1" applyAlignment="1" applyProtection="1">
      <alignment vertical="center"/>
      <protection locked="0"/>
    </xf>
    <xf numFmtId="49" fontId="2" fillId="15" borderId="44" xfId="20" applyFont="1" applyBorder="1" applyAlignment="1" applyProtection="1">
      <alignment horizontal="right" vertical="center"/>
      <protection locked="0"/>
    </xf>
    <xf numFmtId="3" fontId="2" fillId="15" borderId="44" xfId="12" applyFont="1" applyBorder="1" applyAlignment="1">
      <alignment horizontal="right" vertical="center"/>
      <protection locked="0"/>
    </xf>
    <xf numFmtId="0" fontId="2" fillId="2" borderId="35" xfId="0" applyFont="1" applyFill="1" applyBorder="1" applyAlignment="1">
      <alignment vertical="center"/>
    </xf>
    <xf numFmtId="0" fontId="2" fillId="15" borderId="41" xfId="19" applyFont="1" applyBorder="1" applyAlignment="1" applyProtection="1">
      <alignment horizontal="center" vertical="center" wrapText="1"/>
      <protection locked="0"/>
    </xf>
    <xf numFmtId="0" fontId="2" fillId="2" borderId="33" xfId="0" applyFont="1" applyFill="1" applyBorder="1" applyAlignment="1" applyProtection="1">
      <alignment horizontal="left" vertical="center"/>
    </xf>
    <xf numFmtId="0" fontId="2" fillId="15" borderId="40" xfId="19" applyFont="1" applyBorder="1" applyAlignment="1" applyProtection="1">
      <alignment horizontal="center" vertical="center" wrapText="1"/>
      <protection locked="0"/>
    </xf>
    <xf numFmtId="0" fontId="2" fillId="15" borderId="44" xfId="19" applyFont="1" applyBorder="1" applyAlignment="1" applyProtection="1">
      <alignment horizontal="center" vertical="center" wrapText="1"/>
      <protection locked="0"/>
    </xf>
    <xf numFmtId="0" fontId="2" fillId="2" borderId="35" xfId="0" applyFont="1" applyFill="1" applyBorder="1" applyAlignment="1" applyProtection="1">
      <alignment horizontal="left" vertical="center"/>
    </xf>
    <xf numFmtId="0" fontId="0" fillId="2" borderId="32" xfId="0" applyFont="1" applyFill="1" applyBorder="1" applyAlignment="1" applyProtection="1">
      <alignment horizontal="left" vertical="center"/>
    </xf>
    <xf numFmtId="3" fontId="2" fillId="15" borderId="39" xfId="12" applyFont="1" applyBorder="1" applyAlignment="1">
      <alignment horizontal="right" vertical="center"/>
      <protection locked="0"/>
    </xf>
    <xf numFmtId="0" fontId="0" fillId="2" borderId="33" xfId="0" applyFont="1" applyFill="1" applyBorder="1" applyAlignment="1" applyProtection="1">
      <alignment vertical="center" wrapText="1"/>
    </xf>
    <xf numFmtId="3" fontId="2" fillId="2" borderId="23" xfId="31" applyFont="1" applyBorder="1" applyAlignment="1">
      <alignment horizontal="right" vertical="center"/>
    </xf>
    <xf numFmtId="3" fontId="2" fillId="2" borderId="40" xfId="31" applyFont="1" applyBorder="1" applyAlignment="1">
      <alignment horizontal="right" vertical="center"/>
    </xf>
    <xf numFmtId="0" fontId="0" fillId="2" borderId="34" xfId="0" applyFont="1" applyFill="1" applyBorder="1" applyAlignment="1" applyProtection="1">
      <alignment horizontal="left" vertical="center" wrapText="1" indent="1"/>
    </xf>
    <xf numFmtId="3" fontId="2" fillId="2" borderId="26" xfId="31" applyFont="1" applyBorder="1" applyAlignment="1">
      <alignment horizontal="right" vertical="center"/>
    </xf>
    <xf numFmtId="3" fontId="2" fillId="2" borderId="44" xfId="31" applyFont="1" applyBorder="1" applyAlignment="1">
      <alignment horizontal="right" vertical="center"/>
    </xf>
    <xf numFmtId="0" fontId="2" fillId="2" borderId="34" xfId="0" applyFont="1" applyFill="1" applyBorder="1" applyAlignment="1" applyProtection="1">
      <alignment horizontal="left" vertical="center" wrapText="1" indent="2"/>
    </xf>
    <xf numFmtId="3" fontId="2" fillId="15" borderId="26" xfId="12" applyFont="1" applyBorder="1" applyAlignment="1" applyProtection="1">
      <alignment horizontal="right" vertical="center"/>
      <protection locked="0"/>
    </xf>
    <xf numFmtId="170" fontId="32" fillId="2" borderId="26" xfId="30" applyFont="1" applyBorder="1">
      <alignment horizontal="center" vertical="center"/>
    </xf>
    <xf numFmtId="0" fontId="2" fillId="2" borderId="35" xfId="0" applyFont="1" applyFill="1" applyBorder="1" applyAlignment="1" applyProtection="1">
      <alignment horizontal="left" vertical="center" wrapText="1"/>
    </xf>
    <xf numFmtId="3" fontId="2" fillId="14" borderId="29" xfId="3" applyNumberFormat="1" applyFont="1" applyBorder="1" applyAlignment="1" applyProtection="1">
      <alignment horizontal="center" vertical="center"/>
    </xf>
    <xf numFmtId="3" fontId="2" fillId="2" borderId="41" xfId="31" applyFont="1" applyBorder="1" applyAlignment="1">
      <alignment horizontal="right" vertical="center"/>
    </xf>
    <xf numFmtId="0" fontId="4" fillId="2" borderId="20" xfId="5" applyFont="1" applyFill="1" applyBorder="1" applyAlignment="1" applyProtection="1">
      <alignment horizontal="center" vertical="center" wrapText="1"/>
    </xf>
    <xf numFmtId="0" fontId="4" fillId="2" borderId="39" xfId="5" applyFont="1" applyFill="1" applyBorder="1" applyAlignment="1" applyProtection="1">
      <alignment horizontal="center" vertical="center" wrapText="1"/>
    </xf>
    <xf numFmtId="0" fontId="4" fillId="2" borderId="20" xfId="5" applyFont="1" applyFill="1" applyBorder="1" applyAlignment="1" applyProtection="1">
      <alignment horizontal="center" vertical="center"/>
    </xf>
    <xf numFmtId="0" fontId="4" fillId="2" borderId="39" xfId="5" applyFont="1" applyFill="1" applyBorder="1" applyAlignment="1" applyProtection="1">
      <alignment horizontal="center" vertical="center"/>
    </xf>
    <xf numFmtId="0" fontId="4" fillId="2" borderId="34" xfId="0" applyFont="1" applyFill="1" applyBorder="1" applyAlignment="1" applyProtection="1">
      <alignment vertical="center"/>
    </xf>
    <xf numFmtId="3" fontId="2" fillId="15" borderId="44" xfId="12" applyFont="1" applyBorder="1" applyAlignment="1" applyProtection="1">
      <alignment horizontal="right" vertical="center"/>
      <protection locked="0"/>
    </xf>
    <xf numFmtId="0" fontId="2" fillId="2" borderId="35" xfId="0" applyFont="1" applyFill="1" applyBorder="1" applyAlignment="1" applyProtection="1">
      <alignment horizontal="left" vertical="center" indent="1"/>
    </xf>
    <xf numFmtId="3" fontId="2" fillId="15" borderId="41" xfId="12" applyFont="1" applyBorder="1" applyAlignment="1" applyProtection="1">
      <alignment horizontal="right" vertical="center"/>
      <protection locked="0"/>
    </xf>
    <xf numFmtId="0" fontId="4" fillId="2" borderId="46" xfId="0" applyFont="1" applyFill="1" applyBorder="1" applyAlignment="1" applyProtection="1">
      <alignment vertical="center"/>
    </xf>
    <xf numFmtId="3" fontId="2" fillId="14" borderId="45" xfId="3" applyNumberFormat="1" applyFont="1" applyBorder="1" applyProtection="1">
      <alignment horizontal="center" vertical="center"/>
    </xf>
    <xf numFmtId="0" fontId="4" fillId="2" borderId="32" xfId="5" applyFont="1" applyFill="1" applyBorder="1" applyAlignment="1" applyProtection="1">
      <alignment horizontal="left" vertical="center"/>
    </xf>
    <xf numFmtId="0" fontId="4" fillId="2" borderId="20" xfId="0" applyFont="1" applyFill="1" applyBorder="1" applyAlignment="1" applyProtection="1">
      <alignment horizontal="center" vertical="center" wrapText="1"/>
    </xf>
    <xf numFmtId="0" fontId="2" fillId="2" borderId="33" xfId="0" applyFont="1" applyFill="1" applyBorder="1" applyAlignment="1">
      <alignment vertical="center"/>
    </xf>
    <xf numFmtId="3" fontId="2" fillId="2" borderId="23" xfId="31" applyFont="1" applyBorder="1">
      <alignment horizontal="right" vertical="center"/>
    </xf>
    <xf numFmtId="3" fontId="2" fillId="14" borderId="23" xfId="3" applyNumberFormat="1" applyFont="1" applyBorder="1" applyAlignment="1" applyProtection="1">
      <alignment horizontal="center" vertical="center"/>
    </xf>
    <xf numFmtId="3" fontId="2" fillId="14" borderId="40" xfId="3" applyNumberFormat="1" applyFont="1" applyBorder="1" applyAlignment="1" applyProtection="1">
      <alignment horizontal="center" vertical="center"/>
    </xf>
    <xf numFmtId="0" fontId="2" fillId="2" borderId="34" xfId="0" applyFont="1" applyFill="1" applyBorder="1" applyAlignment="1">
      <alignment horizontal="left" vertical="center" indent="1"/>
    </xf>
    <xf numFmtId="3" fontId="2" fillId="18" borderId="26" xfId="21" applyBorder="1" applyAlignment="1">
      <alignment horizontal="right" vertical="center"/>
      <protection locked="0"/>
    </xf>
    <xf numFmtId="3" fontId="2" fillId="14" borderId="26" xfId="3" applyNumberFormat="1" applyFont="1" applyBorder="1" applyAlignment="1" applyProtection="1">
      <alignment horizontal="center" vertical="center"/>
    </xf>
    <xf numFmtId="3" fontId="2" fillId="2" borderId="26" xfId="31" applyFont="1" applyBorder="1">
      <alignment horizontal="right" vertical="center"/>
    </xf>
    <xf numFmtId="0" fontId="2" fillId="2" borderId="34" xfId="0" applyFont="1" applyFill="1" applyBorder="1" applyAlignment="1">
      <alignment vertical="center"/>
    </xf>
    <xf numFmtId="0" fontId="0" fillId="2" borderId="34" xfId="0" applyFont="1" applyFill="1" applyBorder="1" applyAlignment="1">
      <alignment vertical="center"/>
    </xf>
    <xf numFmtId="0" fontId="2" fillId="2" borderId="34" xfId="0" applyFont="1" applyFill="1" applyBorder="1" applyAlignment="1">
      <alignment horizontal="left" vertical="center"/>
    </xf>
    <xf numFmtId="0" fontId="2" fillId="2" borderId="36" xfId="0" applyFont="1" applyFill="1" applyBorder="1" applyAlignment="1">
      <alignment vertical="center"/>
    </xf>
    <xf numFmtId="0" fontId="2" fillId="2" borderId="37" xfId="0" applyFont="1" applyFill="1" applyBorder="1" applyAlignment="1">
      <alignment horizontal="left" vertical="center" indent="1"/>
    </xf>
    <xf numFmtId="0" fontId="2" fillId="2" borderId="37" xfId="0" applyFont="1" applyFill="1" applyBorder="1" applyAlignment="1">
      <alignment vertical="center"/>
    </xf>
    <xf numFmtId="0" fontId="0" fillId="2" borderId="37" xfId="0" applyFont="1" applyFill="1" applyBorder="1" applyAlignment="1">
      <alignment vertical="center"/>
    </xf>
    <xf numFmtId="3" fontId="2" fillId="2" borderId="33" xfId="31" applyFont="1" applyBorder="1">
      <alignment horizontal="right" vertical="center"/>
    </xf>
    <xf numFmtId="3" fontId="2" fillId="2" borderId="34" xfId="31" applyFont="1" applyBorder="1">
      <alignment horizontal="right" vertical="center"/>
    </xf>
    <xf numFmtId="0" fontId="2" fillId="2" borderId="47" xfId="0" applyFont="1" applyFill="1" applyBorder="1" applyAlignment="1">
      <alignment horizontal="left" vertical="center"/>
    </xf>
    <xf numFmtId="3" fontId="2" fillId="18" borderId="48" xfId="21" applyBorder="1" applyAlignment="1">
      <alignment horizontal="right" vertical="center"/>
      <protection locked="0"/>
    </xf>
    <xf numFmtId="3" fontId="2" fillId="2" borderId="48" xfId="31" applyFont="1" applyBorder="1">
      <alignment horizontal="right" vertical="center"/>
    </xf>
    <xf numFmtId="3" fontId="2" fillId="14" borderId="48" xfId="3" applyNumberFormat="1" applyFont="1" applyBorder="1" applyAlignment="1" applyProtection="1">
      <alignment horizontal="center" vertical="center"/>
    </xf>
    <xf numFmtId="3" fontId="2" fillId="14" borderId="50" xfId="3" applyNumberFormat="1" applyFont="1" applyBorder="1" applyAlignment="1" applyProtection="1">
      <alignment horizontal="center" vertical="center"/>
    </xf>
    <xf numFmtId="0" fontId="4" fillId="2" borderId="9" xfId="0" applyFont="1" applyFill="1" applyBorder="1" applyAlignment="1">
      <alignment vertical="center"/>
    </xf>
    <xf numFmtId="3" fontId="4" fillId="2" borderId="20" xfId="31" applyFont="1" applyBorder="1">
      <alignment horizontal="right" vertical="center"/>
    </xf>
    <xf numFmtId="3" fontId="2" fillId="14" borderId="20" xfId="3" applyNumberFormat="1" applyFont="1" applyBorder="1" applyAlignment="1" applyProtection="1">
      <alignment horizontal="center" vertical="center"/>
    </xf>
    <xf numFmtId="3" fontId="2" fillId="14" borderId="39" xfId="3" applyNumberFormat="1" applyFont="1" applyBorder="1" applyAlignment="1" applyProtection="1">
      <alignment horizontal="center" vertical="center"/>
    </xf>
    <xf numFmtId="0" fontId="4" fillId="2" borderId="39" xfId="0" applyFont="1" applyFill="1" applyBorder="1" applyAlignment="1" applyProtection="1">
      <alignment horizontal="center" vertical="center" wrapText="1"/>
    </xf>
    <xf numFmtId="3" fontId="2" fillId="2" borderId="40" xfId="31" applyFont="1" applyBorder="1">
      <alignment horizontal="right" vertical="center"/>
    </xf>
    <xf numFmtId="3" fontId="4" fillId="2" borderId="39" xfId="31" applyFont="1" applyBorder="1">
      <alignment horizontal="right" vertical="center"/>
    </xf>
    <xf numFmtId="0" fontId="0" fillId="2" borderId="33" xfId="0" applyFont="1" applyFill="1" applyBorder="1" applyAlignment="1">
      <alignment vertical="center"/>
    </xf>
    <xf numFmtId="0" fontId="0" fillId="2" borderId="34" xfId="0" applyFont="1" applyFill="1" applyBorder="1" applyAlignment="1">
      <alignment horizontal="left" vertical="center" indent="1"/>
    </xf>
    <xf numFmtId="0" fontId="0" fillId="2" borderId="36" xfId="0" applyFont="1" applyFill="1" applyBorder="1" applyAlignment="1">
      <alignment vertical="center"/>
    </xf>
    <xf numFmtId="0" fontId="0" fillId="2" borderId="37" xfId="0" applyFont="1" applyFill="1" applyBorder="1" applyAlignment="1">
      <alignment horizontal="left" vertical="center" indent="1"/>
    </xf>
    <xf numFmtId="3" fontId="2" fillId="14" borderId="51" xfId="3" applyNumberFormat="1" applyFont="1" applyBorder="1" applyAlignment="1" applyProtection="1">
      <alignment horizontal="center" vertical="center"/>
    </xf>
    <xf numFmtId="3" fontId="2" fillId="14" borderId="52" xfId="3" applyNumberFormat="1" applyFont="1" applyBorder="1" applyAlignment="1" applyProtection="1">
      <alignment horizontal="center" vertical="center"/>
    </xf>
    <xf numFmtId="0" fontId="2" fillId="17" borderId="9" xfId="10" applyFont="1" applyBorder="1" applyProtection="1">
      <alignment horizontal="left" vertical="center"/>
    </xf>
    <xf numFmtId="3" fontId="2" fillId="18" borderId="23" xfId="21" applyBorder="1" applyAlignment="1">
      <alignment horizontal="right" vertical="center"/>
      <protection locked="0"/>
    </xf>
    <xf numFmtId="3" fontId="2" fillId="15" borderId="23" xfId="12" applyFont="1" applyBorder="1" applyAlignment="1" applyProtection="1">
      <alignment horizontal="right" vertical="center"/>
      <protection locked="0"/>
    </xf>
    <xf numFmtId="3" fontId="2" fillId="14" borderId="26" xfId="3" applyNumberFormat="1" applyFont="1" applyBorder="1">
      <alignment horizontal="center" vertical="center"/>
    </xf>
    <xf numFmtId="3" fontId="2" fillId="14" borderId="44" xfId="3" applyNumberFormat="1" applyFont="1" applyBorder="1">
      <alignment horizontal="center" vertical="center"/>
    </xf>
    <xf numFmtId="0" fontId="0" fillId="2" borderId="34" xfId="0" applyFont="1" applyFill="1" applyBorder="1" applyAlignment="1" applyProtection="1">
      <alignment horizontal="left" vertical="center" indent="1"/>
    </xf>
    <xf numFmtId="3" fontId="0" fillId="2" borderId="26" xfId="31" applyFont="1" applyBorder="1" applyAlignment="1">
      <alignment horizontal="right" vertical="center"/>
    </xf>
    <xf numFmtId="0" fontId="2" fillId="2" borderId="35" xfId="0" applyFont="1" applyFill="1" applyBorder="1" applyAlignment="1">
      <alignment horizontal="left" vertical="center"/>
    </xf>
    <xf numFmtId="3" fontId="2" fillId="18" borderId="29" xfId="21" applyBorder="1" applyAlignment="1">
      <alignment horizontal="right" vertical="center"/>
      <protection locked="0"/>
    </xf>
    <xf numFmtId="3" fontId="2" fillId="15" borderId="29" xfId="12" applyFont="1" applyBorder="1" applyAlignment="1" applyProtection="1">
      <alignment horizontal="right" vertical="center"/>
      <protection locked="0"/>
    </xf>
    <xf numFmtId="3" fontId="2" fillId="14" borderId="29" xfId="3" applyNumberFormat="1" applyFont="1" applyBorder="1">
      <alignment horizontal="center" vertical="center"/>
    </xf>
    <xf numFmtId="3" fontId="2" fillId="14" borderId="41" xfId="3" applyNumberFormat="1" applyFont="1" applyBorder="1">
      <alignment horizontal="center" vertical="center"/>
    </xf>
    <xf numFmtId="0" fontId="0" fillId="2" borderId="36" xfId="0" applyFont="1" applyFill="1" applyBorder="1" applyAlignment="1" applyProtection="1">
      <alignment horizontal="left" vertical="center"/>
    </xf>
    <xf numFmtId="0" fontId="0" fillId="2" borderId="37" xfId="0" applyFont="1" applyFill="1" applyBorder="1" applyAlignment="1" applyProtection="1">
      <alignment horizontal="left" vertical="center" indent="1"/>
    </xf>
    <xf numFmtId="0" fontId="2" fillId="2" borderId="37" xfId="0" applyFont="1" applyFill="1" applyBorder="1" applyAlignment="1" applyProtection="1">
      <alignment horizontal="left" vertical="center" indent="2"/>
    </xf>
    <xf numFmtId="0" fontId="2" fillId="2" borderId="38" xfId="0" applyFont="1" applyFill="1" applyBorder="1" applyAlignment="1">
      <alignment horizontal="left" vertical="center"/>
    </xf>
    <xf numFmtId="0" fontId="0" fillId="2" borderId="47" xfId="0" applyFont="1" applyFill="1" applyBorder="1" applyAlignment="1">
      <alignment horizontal="left" vertical="center" indent="1"/>
    </xf>
    <xf numFmtId="0" fontId="2" fillId="2" borderId="47" xfId="0" applyFont="1" applyFill="1" applyBorder="1" applyAlignment="1">
      <alignment horizontal="left" vertical="center" indent="1"/>
    </xf>
    <xf numFmtId="3" fontId="2" fillId="15" borderId="50" xfId="12" applyFont="1" applyBorder="1" applyAlignment="1" applyProtection="1">
      <alignment horizontal="right" vertical="center"/>
      <protection locked="0"/>
    </xf>
    <xf numFmtId="0" fontId="0" fillId="2" borderId="39" xfId="6" applyFont="1" applyBorder="1">
      <alignment horizontal="center" wrapText="1"/>
    </xf>
    <xf numFmtId="0" fontId="37" fillId="2" borderId="37" xfId="84" applyFill="1" applyBorder="1" applyAlignment="1">
      <alignment horizontal="left" vertical="center" wrapText="1" indent="1"/>
    </xf>
    <xf numFmtId="3" fontId="2" fillId="15" borderId="48" xfId="12" applyFont="1" applyBorder="1" applyAlignment="1" applyProtection="1">
      <alignment horizontal="right" vertical="center"/>
      <protection locked="0"/>
    </xf>
    <xf numFmtId="0" fontId="4" fillId="14" borderId="20" xfId="3" applyFont="1" applyBorder="1">
      <alignment horizontal="center" vertical="center"/>
    </xf>
    <xf numFmtId="3" fontId="4" fillId="17" borderId="20" xfId="7" applyFont="1" applyBorder="1">
      <alignment horizontal="right" vertical="center"/>
    </xf>
    <xf numFmtId="3" fontId="0" fillId="2" borderId="20" xfId="31" applyFont="1" applyBorder="1" applyAlignment="1">
      <alignment horizontal="right" vertical="center"/>
    </xf>
    <xf numFmtId="3" fontId="2" fillId="14" borderId="20" xfId="3" applyNumberFormat="1" applyFont="1" applyBorder="1">
      <alignment horizontal="center" vertical="center"/>
    </xf>
    <xf numFmtId="3" fontId="2" fillId="14" borderId="39" xfId="3" applyNumberFormat="1" applyFont="1" applyBorder="1">
      <alignment horizontal="center" vertical="center"/>
    </xf>
    <xf numFmtId="0" fontId="2" fillId="2" borderId="32" xfId="0" applyFont="1" applyFill="1" applyBorder="1" applyAlignment="1" applyProtection="1">
      <alignment vertical="center"/>
    </xf>
    <xf numFmtId="0" fontId="2" fillId="2" borderId="33" xfId="0" applyFont="1" applyFill="1" applyBorder="1" applyAlignment="1" applyProtection="1">
      <alignment vertical="center" wrapText="1"/>
    </xf>
    <xf numFmtId="3" fontId="2" fillId="18" borderId="40" xfId="21" applyBorder="1" applyAlignment="1">
      <alignment horizontal="right" vertical="center"/>
      <protection locked="0"/>
    </xf>
    <xf numFmtId="0" fontId="2" fillId="2" borderId="35" xfId="0" applyFont="1" applyFill="1" applyBorder="1" applyAlignment="1" applyProtection="1">
      <alignment vertical="center" wrapText="1"/>
    </xf>
    <xf numFmtId="3" fontId="2" fillId="18" borderId="41" xfId="21" applyBorder="1" applyAlignment="1">
      <alignment horizontal="right" vertical="center"/>
      <protection locked="0"/>
    </xf>
    <xf numFmtId="0" fontId="35" fillId="2" borderId="39" xfId="0" applyFont="1" applyFill="1" applyBorder="1" applyAlignment="1" applyProtection="1">
      <alignment horizontal="center" vertical="center" wrapText="1"/>
    </xf>
    <xf numFmtId="0" fontId="2" fillId="2" borderId="33" xfId="0" applyFont="1" applyFill="1" applyBorder="1" applyAlignment="1">
      <alignment horizontal="left" vertical="center"/>
    </xf>
    <xf numFmtId="3" fontId="2" fillId="18" borderId="44" xfId="21" applyBorder="1" applyAlignment="1">
      <alignment horizontal="right" vertical="center"/>
      <protection locked="0"/>
    </xf>
    <xf numFmtId="0" fontId="4" fillId="2" borderId="32" xfId="0" applyFont="1" applyFill="1" applyBorder="1" applyAlignment="1" applyProtection="1">
      <alignment vertical="center" wrapText="1"/>
    </xf>
    <xf numFmtId="3" fontId="0" fillId="2" borderId="39" xfId="31" applyFont="1" applyBorder="1" applyAlignment="1">
      <alignment horizontal="right" vertical="center"/>
    </xf>
    <xf numFmtId="0" fontId="2" fillId="2" borderId="32" xfId="0" applyFont="1" applyFill="1" applyBorder="1" applyAlignment="1">
      <alignment vertical="center"/>
    </xf>
    <xf numFmtId="171" fontId="2" fillId="18" borderId="44" xfId="26" applyBorder="1">
      <alignment horizontal="right" vertical="center"/>
      <protection locked="0"/>
    </xf>
    <xf numFmtId="171" fontId="2" fillId="18" borderId="40" xfId="26" applyBorder="1">
      <alignment horizontal="right" vertical="center"/>
      <protection locked="0"/>
    </xf>
    <xf numFmtId="171" fontId="2" fillId="18" borderId="41" xfId="26" applyBorder="1">
      <alignment horizontal="right" vertical="center"/>
      <protection locked="0"/>
    </xf>
    <xf numFmtId="0" fontId="2" fillId="2" borderId="49" xfId="0" applyFont="1" applyFill="1" applyBorder="1" applyAlignment="1">
      <alignment vertical="center"/>
    </xf>
    <xf numFmtId="171" fontId="2" fillId="18" borderId="50" xfId="26" applyBorder="1">
      <alignment horizontal="right" vertical="center"/>
      <protection locked="0"/>
    </xf>
    <xf numFmtId="3" fontId="2" fillId="15" borderId="40" xfId="12" applyBorder="1">
      <alignment horizontal="right" vertical="center"/>
      <protection locked="0"/>
    </xf>
    <xf numFmtId="3" fontId="2" fillId="15" borderId="44" xfId="12" applyBorder="1">
      <alignment horizontal="right" vertical="center"/>
      <protection locked="0"/>
    </xf>
    <xf numFmtId="3" fontId="2" fillId="15" borderId="41" xfId="12" applyBorder="1">
      <alignment horizontal="right" vertical="center"/>
      <protection locked="0"/>
    </xf>
    <xf numFmtId="0" fontId="4" fillId="2" borderId="32" xfId="0" applyFont="1" applyFill="1" applyBorder="1" applyAlignment="1">
      <alignment vertical="center"/>
    </xf>
    <xf numFmtId="3" fontId="2" fillId="2" borderId="39" xfId="31" applyFont="1" applyBorder="1">
      <alignment horizontal="right" vertical="center"/>
    </xf>
    <xf numFmtId="0" fontId="4" fillId="2" borderId="0" xfId="0" applyFont="1" applyFill="1" applyBorder="1" applyAlignment="1">
      <alignment vertical="center"/>
    </xf>
    <xf numFmtId="170" fontId="32" fillId="2" borderId="44" xfId="30" applyFont="1" applyBorder="1">
      <alignment horizontal="center" vertical="center"/>
    </xf>
    <xf numFmtId="170" fontId="32" fillId="2" borderId="41" xfId="30" applyFont="1" applyBorder="1">
      <alignment horizontal="center" vertical="center"/>
    </xf>
    <xf numFmtId="168" fontId="2" fillId="15" borderId="44" xfId="11" applyBorder="1">
      <alignment vertical="center"/>
      <protection locked="0"/>
    </xf>
    <xf numFmtId="168" fontId="2" fillId="15" borderId="41" xfId="11" applyBorder="1">
      <alignment vertical="center"/>
      <protection locked="0"/>
    </xf>
    <xf numFmtId="0" fontId="0" fillId="2" borderId="49" xfId="0" applyFont="1" applyFill="1" applyBorder="1" applyAlignment="1">
      <alignment vertical="center"/>
    </xf>
    <xf numFmtId="3" fontId="2" fillId="15" borderId="50" xfId="12" applyBorder="1">
      <alignment horizontal="right" vertical="center"/>
      <protection locked="0"/>
    </xf>
    <xf numFmtId="0" fontId="4" fillId="2" borderId="33" xfId="0" applyFont="1" applyFill="1" applyBorder="1" applyAlignment="1">
      <alignment vertical="center"/>
    </xf>
    <xf numFmtId="0" fontId="2" fillId="15" borderId="39" xfId="19" applyFont="1" applyBorder="1" applyAlignment="1" applyProtection="1">
      <alignment horizontal="center" vertical="center" wrapText="1"/>
      <protection locked="0"/>
    </xf>
    <xf numFmtId="3" fontId="2" fillId="15" borderId="26" xfId="12" applyBorder="1">
      <alignment horizontal="right" vertical="center"/>
      <protection locked="0"/>
    </xf>
    <xf numFmtId="3" fontId="2" fillId="15" borderId="29" xfId="12" applyBorder="1">
      <alignment horizontal="right" vertical="center"/>
      <protection locked="0"/>
    </xf>
    <xf numFmtId="3" fontId="2" fillId="2" borderId="31" xfId="31" applyBorder="1">
      <alignment horizontal="right" vertical="center"/>
    </xf>
    <xf numFmtId="3" fontId="2" fillId="2" borderId="45" xfId="31" applyBorder="1">
      <alignment horizontal="right" vertical="center"/>
    </xf>
    <xf numFmtId="0" fontId="0" fillId="2" borderId="35" xfId="0" applyFont="1" applyFill="1" applyBorder="1" applyAlignment="1" applyProtection="1">
      <alignment horizontal="left" vertical="center" indent="1"/>
    </xf>
    <xf numFmtId="0" fontId="0" fillId="2" borderId="32" xfId="0" applyFont="1" applyFill="1" applyBorder="1" applyAlignment="1">
      <alignment vertical="center"/>
    </xf>
    <xf numFmtId="3" fontId="2" fillId="15" borderId="20" xfId="12" applyBorder="1">
      <alignment horizontal="right" vertical="center"/>
      <protection locked="0"/>
    </xf>
    <xf numFmtId="3" fontId="2" fillId="15" borderId="39" xfId="12" applyBorder="1">
      <alignment horizontal="right" vertical="center"/>
      <protection locked="0"/>
    </xf>
    <xf numFmtId="3" fontId="0" fillId="17" borderId="41" xfId="7" applyFont="1" applyBorder="1" applyAlignment="1">
      <alignment horizontal="right" vertical="center"/>
    </xf>
    <xf numFmtId="0" fontId="2" fillId="2" borderId="46" xfId="0" applyFont="1" applyFill="1" applyBorder="1" applyAlignment="1">
      <alignment vertical="center"/>
    </xf>
    <xf numFmtId="3" fontId="2" fillId="14" borderId="31" xfId="3" applyNumberFormat="1" applyFont="1" applyBorder="1" applyAlignment="1" applyProtection="1">
      <alignment horizontal="center" vertical="center"/>
    </xf>
    <xf numFmtId="3" fontId="2" fillId="2" borderId="45" xfId="31" applyFont="1" applyBorder="1">
      <alignment horizontal="right" vertical="center"/>
    </xf>
    <xf numFmtId="3" fontId="0" fillId="17" borderId="29" xfId="7" applyFont="1" applyBorder="1">
      <alignment horizontal="right" vertical="center"/>
    </xf>
    <xf numFmtId="10" fontId="0" fillId="17" borderId="26" xfId="8" applyFont="1" applyBorder="1">
      <alignment horizontal="right" vertical="center"/>
    </xf>
    <xf numFmtId="10" fontId="0" fillId="17" borderId="44" xfId="8" applyFont="1" applyBorder="1">
      <alignment horizontal="right" vertical="center"/>
    </xf>
    <xf numFmtId="0" fontId="2" fillId="2" borderId="35" xfId="0" applyFont="1" applyFill="1" applyBorder="1" applyAlignment="1">
      <alignment horizontal="left" vertical="center" indent="1"/>
    </xf>
    <xf numFmtId="10" fontId="0" fillId="17" borderId="29" xfId="8" applyFont="1" applyBorder="1">
      <alignment horizontal="right" vertical="center"/>
    </xf>
    <xf numFmtId="10" fontId="0" fillId="17" borderId="41" xfId="8" applyFont="1" applyBorder="1">
      <alignment horizontal="right" vertical="center"/>
    </xf>
    <xf numFmtId="0" fontId="2" fillId="2" borderId="46" xfId="0" applyFont="1" applyFill="1" applyBorder="1" applyAlignment="1">
      <alignment horizontal="left" vertical="center" indent="1"/>
    </xf>
    <xf numFmtId="10" fontId="0" fillId="17" borderId="31" xfId="8" applyFont="1" applyBorder="1">
      <alignment horizontal="right" vertical="center"/>
    </xf>
    <xf numFmtId="10" fontId="0" fillId="17" borderId="45" xfId="8" applyFont="1" applyBorder="1">
      <alignment horizontal="right" vertical="center"/>
    </xf>
    <xf numFmtId="0" fontId="4" fillId="2" borderId="43" xfId="0" applyFont="1" applyFill="1" applyBorder="1" applyAlignment="1">
      <alignment horizontal="left" vertical="center"/>
    </xf>
    <xf numFmtId="0" fontId="0" fillId="2" borderId="46" xfId="0" applyFont="1" applyFill="1" applyBorder="1" applyAlignment="1">
      <alignment vertical="center"/>
    </xf>
    <xf numFmtId="3" fontId="2" fillId="14" borderId="45" xfId="3" applyNumberFormat="1" applyFont="1" applyBorder="1">
      <alignment horizontal="center" vertical="center"/>
    </xf>
    <xf numFmtId="0" fontId="4" fillId="2" borderId="52" xfId="5" applyFont="1" applyFill="1" applyBorder="1" applyAlignment="1" applyProtection="1">
      <alignment horizontal="center" vertical="center" wrapText="1"/>
    </xf>
    <xf numFmtId="0" fontId="4" fillId="2" borderId="54" xfId="5" applyFont="1" applyFill="1" applyBorder="1" applyAlignment="1" applyProtection="1">
      <alignment horizontal="center" vertical="center" wrapText="1"/>
    </xf>
    <xf numFmtId="0" fontId="2" fillId="14" borderId="8" xfId="3" applyBorder="1" applyAlignment="1" applyProtection="1">
      <alignment vertical="center" wrapText="1"/>
    </xf>
    <xf numFmtId="3" fontId="2" fillId="15" borderId="9" xfId="12" applyFont="1" applyBorder="1">
      <alignment horizontal="right" vertical="center"/>
      <protection locked="0"/>
    </xf>
    <xf numFmtId="3" fontId="2" fillId="2" borderId="9" xfId="31" applyFont="1" applyBorder="1" applyAlignment="1">
      <alignment horizontal="right" vertical="center"/>
    </xf>
    <xf numFmtId="3" fontId="2" fillId="17" borderId="9" xfId="7" applyFont="1" applyBorder="1" applyAlignment="1">
      <alignment horizontal="right" vertical="center"/>
    </xf>
    <xf numFmtId="0" fontId="2" fillId="2" borderId="23" xfId="0" applyFont="1" applyFill="1" applyBorder="1" applyAlignment="1" applyProtection="1">
      <alignment vertical="center" wrapText="1"/>
    </xf>
    <xf numFmtId="0" fontId="2" fillId="2" borderId="26" xfId="0" applyFont="1" applyFill="1" applyBorder="1" applyAlignment="1" applyProtection="1">
      <alignment vertical="center" wrapText="1"/>
    </xf>
    <xf numFmtId="0" fontId="0" fillId="2" borderId="26" xfId="0" applyFont="1" applyFill="1" applyBorder="1" applyAlignment="1" applyProtection="1">
      <alignment vertical="center" wrapText="1"/>
    </xf>
    <xf numFmtId="0" fontId="0" fillId="2" borderId="26" xfId="0" applyFont="1" applyFill="1" applyBorder="1" applyAlignment="1">
      <alignment horizontal="left" vertical="center" indent="1"/>
    </xf>
    <xf numFmtId="0" fontId="4" fillId="2" borderId="9" xfId="0" applyFont="1" applyFill="1" applyBorder="1" applyAlignment="1" applyProtection="1">
      <alignment horizontal="center" vertical="center"/>
    </xf>
    <xf numFmtId="0" fontId="2" fillId="17" borderId="52" xfId="10" applyFont="1" applyBorder="1" applyAlignment="1" applyProtection="1">
      <alignment vertical="center" wrapText="1"/>
    </xf>
    <xf numFmtId="3" fontId="2" fillId="17" borderId="8" xfId="7" applyFont="1" applyBorder="1" applyAlignment="1">
      <alignment horizontal="right" vertical="center"/>
    </xf>
    <xf numFmtId="0" fontId="0" fillId="2" borderId="29" xfId="0" applyFont="1" applyFill="1" applyBorder="1" applyAlignment="1">
      <alignment horizontal="left" vertical="center"/>
    </xf>
    <xf numFmtId="0" fontId="0" fillId="2" borderId="34" xfId="0" applyFont="1" applyFill="1" applyBorder="1" applyAlignment="1">
      <alignment horizontal="center" vertical="center"/>
    </xf>
    <xf numFmtId="0" fontId="4" fillId="2" borderId="26" xfId="0" applyFont="1" applyFill="1" applyBorder="1" applyAlignment="1" applyProtection="1">
      <alignment horizontal="left" vertical="center" wrapText="1"/>
    </xf>
    <xf numFmtId="0" fontId="2" fillId="14" borderId="34" xfId="3" applyBorder="1" applyAlignment="1" applyProtection="1">
      <alignment vertical="center" wrapText="1"/>
    </xf>
    <xf numFmtId="3" fontId="2" fillId="2" borderId="44" xfId="31" applyFont="1" applyFill="1" applyBorder="1" applyAlignment="1">
      <alignment horizontal="right" vertical="center"/>
    </xf>
    <xf numFmtId="0" fontId="2" fillId="2" borderId="26" xfId="0" applyFont="1" applyFill="1" applyBorder="1" applyAlignment="1" applyProtection="1">
      <alignment horizontal="left" vertical="center" wrapText="1" indent="1"/>
    </xf>
    <xf numFmtId="0" fontId="0" fillId="2" borderId="26" xfId="0" applyFont="1" applyFill="1" applyBorder="1" applyAlignment="1" applyProtection="1">
      <alignment horizontal="left" vertical="center" wrapText="1"/>
    </xf>
    <xf numFmtId="0" fontId="2" fillId="2" borderId="26" xfId="0" applyFont="1" applyFill="1" applyBorder="1" applyAlignment="1" applyProtection="1">
      <alignment horizontal="left" vertical="center" wrapText="1"/>
    </xf>
    <xf numFmtId="0" fontId="2" fillId="14" borderId="35" xfId="3" applyBorder="1" applyAlignment="1" applyProtection="1">
      <alignment vertical="center" wrapText="1"/>
    </xf>
    <xf numFmtId="0" fontId="0" fillId="2" borderId="46" xfId="0" applyFont="1" applyFill="1" applyBorder="1" applyAlignment="1">
      <alignment horizontal="center" vertical="center"/>
    </xf>
    <xf numFmtId="0" fontId="4" fillId="2" borderId="31" xfId="0" applyFont="1" applyFill="1" applyBorder="1" applyAlignment="1" applyProtection="1">
      <alignment horizontal="left" vertical="center" wrapText="1"/>
    </xf>
    <xf numFmtId="3" fontId="2" fillId="15" borderId="45" xfId="12" applyFont="1" applyBorder="1">
      <alignment horizontal="right" vertical="center"/>
      <protection locked="0"/>
    </xf>
    <xf numFmtId="0" fontId="4" fillId="2" borderId="32" xfId="0" applyFont="1" applyFill="1" applyBorder="1" applyAlignment="1">
      <alignment horizontal="center" wrapText="1"/>
    </xf>
    <xf numFmtId="0" fontId="4" fillId="2" borderId="20" xfId="0" applyFont="1" applyFill="1" applyBorder="1" applyAlignment="1">
      <alignment horizontal="center" wrapText="1"/>
    </xf>
    <xf numFmtId="0" fontId="4" fillId="2" borderId="39" xfId="0" applyFont="1" applyFill="1" applyBorder="1" applyAlignment="1">
      <alignment horizontal="center" wrapText="1"/>
    </xf>
    <xf numFmtId="0" fontId="2" fillId="2" borderId="48" xfId="0" applyFont="1" applyFill="1" applyBorder="1" applyAlignment="1" applyProtection="1">
      <alignment horizontal="left" vertical="center" wrapText="1"/>
    </xf>
    <xf numFmtId="3" fontId="2" fillId="2" borderId="50" xfId="31" applyFont="1" applyBorder="1" applyAlignment="1">
      <alignment horizontal="right" vertical="center"/>
    </xf>
    <xf numFmtId="0" fontId="4" fillId="17" borderId="20" xfId="10" applyFont="1" applyBorder="1" applyAlignment="1" applyProtection="1">
      <alignment vertical="center" wrapText="1"/>
    </xf>
    <xf numFmtId="3" fontId="2" fillId="17" borderId="39" xfId="7" applyFont="1" applyBorder="1" applyAlignment="1">
      <alignment horizontal="right" vertical="center"/>
    </xf>
    <xf numFmtId="0" fontId="2" fillId="14" borderId="33" xfId="3" applyBorder="1" applyAlignment="1" applyProtection="1">
      <alignment vertical="center" wrapText="1"/>
    </xf>
    <xf numFmtId="0" fontId="2" fillId="14" borderId="49" xfId="3" applyBorder="1" applyAlignment="1" applyProtection="1">
      <alignment vertical="center" wrapText="1"/>
    </xf>
    <xf numFmtId="0" fontId="2" fillId="14" borderId="32" xfId="3" applyBorder="1" applyAlignment="1" applyProtection="1">
      <alignment vertical="center" wrapText="1"/>
    </xf>
    <xf numFmtId="0" fontId="2" fillId="14" borderId="36" xfId="3" applyBorder="1" applyAlignment="1" applyProtection="1">
      <alignment vertical="center" wrapText="1"/>
    </xf>
    <xf numFmtId="0" fontId="0" fillId="2" borderId="37" xfId="0" applyFont="1" applyFill="1" applyBorder="1" applyAlignment="1">
      <alignment horizontal="center" vertical="center"/>
    </xf>
    <xf numFmtId="0" fontId="2" fillId="14" borderId="37" xfId="3" applyBorder="1" applyAlignment="1" applyProtection="1">
      <alignment vertical="center" wrapText="1"/>
    </xf>
    <xf numFmtId="0" fontId="2" fillId="14" borderId="38" xfId="3" applyBorder="1" applyAlignment="1" applyProtection="1">
      <alignment vertical="center" wrapText="1"/>
    </xf>
    <xf numFmtId="3" fontId="2" fillId="2" borderId="36" xfId="31" applyFont="1" applyBorder="1" applyAlignment="1">
      <alignment horizontal="right" vertical="center"/>
    </xf>
    <xf numFmtId="3" fontId="2" fillId="15" borderId="37" xfId="12" applyFont="1" applyBorder="1">
      <alignment horizontal="right" vertical="center"/>
      <protection locked="0"/>
    </xf>
    <xf numFmtId="3" fontId="2" fillId="2" borderId="37" xfId="31" applyFont="1" applyBorder="1" applyAlignment="1">
      <alignment horizontal="right" vertical="center"/>
    </xf>
    <xf numFmtId="3" fontId="2" fillId="2" borderId="38" xfId="31" applyFont="1" applyBorder="1" applyAlignment="1">
      <alignment horizontal="right" vertical="center"/>
    </xf>
    <xf numFmtId="0" fontId="4" fillId="2" borderId="23" xfId="0" applyFont="1" applyFill="1" applyBorder="1" applyAlignment="1" applyProtection="1">
      <alignment horizontal="left" vertical="center" wrapText="1"/>
    </xf>
    <xf numFmtId="0" fontId="2" fillId="2" borderId="29" xfId="0" applyFont="1" applyFill="1" applyBorder="1" applyAlignment="1" applyProtection="1">
      <alignment horizontal="left" vertical="center" wrapText="1" indent="1"/>
    </xf>
    <xf numFmtId="0" fontId="4" fillId="17" borderId="52" xfId="10" applyFont="1" applyBorder="1" applyAlignment="1" applyProtection="1">
      <alignment vertical="center" wrapText="1"/>
    </xf>
    <xf numFmtId="0" fontId="4" fillId="2" borderId="9" xfId="0" applyFont="1" applyFill="1" applyBorder="1" applyAlignment="1">
      <alignment horizontal="center" wrapText="1"/>
    </xf>
    <xf numFmtId="0" fontId="0" fillId="3" borderId="8" xfId="0" applyFont="1" applyFill="1" applyBorder="1" applyAlignment="1">
      <alignment vertical="center"/>
    </xf>
    <xf numFmtId="0" fontId="2" fillId="3" borderId="37" xfId="3" applyFill="1" applyBorder="1" applyAlignment="1" applyProtection="1">
      <alignment vertical="center" wrapText="1"/>
    </xf>
    <xf numFmtId="0" fontId="0" fillId="3" borderId="47" xfId="0" applyFont="1" applyFill="1" applyBorder="1" applyAlignment="1">
      <alignment vertical="center"/>
    </xf>
    <xf numFmtId="0" fontId="4" fillId="2" borderId="20" xfId="0" applyFont="1" applyFill="1" applyBorder="1" applyAlignment="1" applyProtection="1">
      <alignment vertical="center" wrapText="1"/>
    </xf>
    <xf numFmtId="0" fontId="2" fillId="14" borderId="9" xfId="3" applyBorder="1" applyAlignment="1" applyProtection="1">
      <alignment horizontal="center" vertical="center" wrapText="1"/>
    </xf>
    <xf numFmtId="0" fontId="2" fillId="14" borderId="8" xfId="3" applyBorder="1" applyAlignment="1" applyProtection="1">
      <alignment horizontal="center" vertical="center" wrapText="1"/>
    </xf>
    <xf numFmtId="0" fontId="2" fillId="14" borderId="0" xfId="3" applyBorder="1" applyAlignment="1" applyProtection="1">
      <alignment horizontal="center" vertical="center" wrapText="1"/>
    </xf>
    <xf numFmtId="0" fontId="4" fillId="2" borderId="20" xfId="0" applyFont="1" applyFill="1" applyBorder="1" applyAlignment="1" applyProtection="1">
      <alignment vertical="center"/>
    </xf>
    <xf numFmtId="0" fontId="4" fillId="2" borderId="20" xfId="0" applyFont="1" applyFill="1" applyBorder="1" applyAlignment="1">
      <alignment vertical="center"/>
    </xf>
    <xf numFmtId="0" fontId="0" fillId="2" borderId="36" xfId="0" applyFont="1" applyFill="1" applyBorder="1" applyAlignment="1">
      <alignment horizontal="center" vertical="center"/>
    </xf>
    <xf numFmtId="0" fontId="2" fillId="2" borderId="23" xfId="0" applyFont="1" applyFill="1" applyBorder="1" applyAlignment="1" applyProtection="1">
      <alignment horizontal="left" vertical="center" wrapText="1"/>
    </xf>
    <xf numFmtId="3" fontId="2" fillId="15" borderId="36" xfId="12" applyFont="1" applyBorder="1">
      <alignment horizontal="right" vertical="center"/>
      <protection locked="0"/>
    </xf>
    <xf numFmtId="0" fontId="0" fillId="2" borderId="38" xfId="0" applyFont="1" applyFill="1" applyBorder="1" applyAlignment="1">
      <alignment horizontal="center" vertical="center"/>
    </xf>
    <xf numFmtId="0" fontId="2" fillId="2" borderId="29" xfId="0" applyFont="1" applyFill="1" applyBorder="1" applyAlignment="1" applyProtection="1">
      <alignment horizontal="left" vertical="center" wrapText="1"/>
    </xf>
    <xf numFmtId="3" fontId="2" fillId="15" borderId="38" xfId="12" applyFont="1" applyBorder="1">
      <alignment horizontal="right" vertical="center"/>
      <protection locked="0"/>
    </xf>
    <xf numFmtId="0" fontId="0" fillId="2" borderId="29" xfId="0" applyFont="1" applyFill="1" applyBorder="1" applyAlignment="1" applyProtection="1">
      <alignment horizontal="left" vertical="center" wrapText="1"/>
    </xf>
    <xf numFmtId="0" fontId="2" fillId="14" borderId="36" xfId="3" applyBorder="1" applyAlignment="1" applyProtection="1">
      <alignment horizontal="center" vertical="center" wrapText="1"/>
    </xf>
    <xf numFmtId="0" fontId="4" fillId="2" borderId="23" xfId="0" applyFont="1" applyFill="1" applyBorder="1" applyAlignment="1" applyProtection="1">
      <alignment vertical="center"/>
    </xf>
    <xf numFmtId="0" fontId="2" fillId="2" borderId="37" xfId="0" applyFont="1" applyFill="1" applyBorder="1" applyAlignment="1" applyProtection="1">
      <alignment horizontal="center" vertical="center"/>
    </xf>
    <xf numFmtId="0" fontId="0" fillId="2" borderId="26" xfId="0" applyFont="1" applyFill="1" applyBorder="1" applyAlignment="1" applyProtection="1">
      <alignment vertical="center"/>
    </xf>
    <xf numFmtId="0" fontId="2" fillId="14" borderId="37" xfId="3" applyBorder="1" applyAlignment="1" applyProtection="1">
      <alignment horizontal="center" vertical="center" wrapText="1"/>
    </xf>
    <xf numFmtId="0" fontId="4" fillId="2" borderId="26" xfId="0" applyFont="1" applyFill="1" applyBorder="1" applyAlignment="1" applyProtection="1">
      <alignment vertical="center"/>
    </xf>
    <xf numFmtId="0" fontId="0" fillId="2" borderId="26" xfId="0" applyFont="1" applyFill="1" applyBorder="1" applyAlignment="1" applyProtection="1">
      <alignment horizontal="left" vertical="center" indent="1"/>
    </xf>
    <xf numFmtId="0" fontId="2" fillId="2" borderId="38" xfId="0" applyFont="1" applyFill="1" applyBorder="1" applyAlignment="1" applyProtection="1">
      <alignment horizontal="center" vertical="center"/>
    </xf>
    <xf numFmtId="0" fontId="0" fillId="2" borderId="29" xfId="0" applyFont="1" applyFill="1" applyBorder="1" applyAlignment="1" applyProtection="1">
      <alignment horizontal="left" vertical="center" indent="1"/>
    </xf>
    <xf numFmtId="0" fontId="2" fillId="14" borderId="38" xfId="3" applyBorder="1" applyAlignment="1" applyProtection="1">
      <alignment horizontal="center" vertical="center" wrapText="1"/>
    </xf>
    <xf numFmtId="0" fontId="4" fillId="2" borderId="29" xfId="0" applyFont="1" applyFill="1" applyBorder="1" applyAlignment="1" applyProtection="1">
      <alignment vertical="center"/>
    </xf>
    <xf numFmtId="0" fontId="2" fillId="2" borderId="36" xfId="0" applyFont="1" applyFill="1" applyBorder="1" applyAlignment="1" applyProtection="1">
      <alignment horizontal="center" vertical="center"/>
    </xf>
    <xf numFmtId="0" fontId="0" fillId="2" borderId="23" xfId="0" applyFont="1" applyFill="1" applyBorder="1" applyAlignment="1" applyProtection="1">
      <alignment vertical="center"/>
    </xf>
    <xf numFmtId="0" fontId="2" fillId="2" borderId="33" xfId="0" applyFont="1" applyFill="1" applyBorder="1" applyAlignment="1" applyProtection="1">
      <alignment horizontal="center" vertical="center"/>
    </xf>
    <xf numFmtId="0" fontId="2" fillId="2" borderId="23" xfId="0" applyFont="1" applyFill="1" applyBorder="1" applyAlignment="1" applyProtection="1">
      <alignment horizontal="left" vertical="center"/>
    </xf>
    <xf numFmtId="0" fontId="2" fillId="2" borderId="34" xfId="0" applyFont="1" applyFill="1" applyBorder="1" applyAlignment="1" applyProtection="1">
      <alignment horizontal="center" vertical="center"/>
    </xf>
    <xf numFmtId="0" fontId="2" fillId="2" borderId="26" xfId="0" applyFont="1" applyFill="1" applyBorder="1" applyAlignment="1" applyProtection="1">
      <alignment horizontal="left" vertical="center"/>
    </xf>
    <xf numFmtId="0" fontId="2" fillId="2" borderId="35" xfId="0" applyFont="1" applyFill="1" applyBorder="1" applyAlignment="1" applyProtection="1">
      <alignment horizontal="center" vertical="center"/>
    </xf>
    <xf numFmtId="0" fontId="2" fillId="2" borderId="29" xfId="0" applyFont="1" applyFill="1" applyBorder="1" applyAlignment="1" applyProtection="1">
      <alignment horizontal="left" vertical="center"/>
    </xf>
    <xf numFmtId="0" fontId="0" fillId="2" borderId="26" xfId="0" applyFont="1" applyFill="1" applyBorder="1" applyAlignment="1" applyProtection="1">
      <alignment horizontal="left" vertical="center" wrapText="1" indent="1"/>
    </xf>
    <xf numFmtId="0" fontId="4" fillId="2" borderId="26" xfId="0" applyFont="1" applyFill="1" applyBorder="1" applyAlignment="1" applyProtection="1">
      <alignment horizontal="left" vertical="center" wrapText="1" indent="1"/>
    </xf>
    <xf numFmtId="0" fontId="4" fillId="2" borderId="29" xfId="0" applyFont="1" applyFill="1" applyBorder="1" applyAlignment="1" applyProtection="1">
      <alignment horizontal="left" vertical="center" indent="1"/>
    </xf>
    <xf numFmtId="0" fontId="2" fillId="14" borderId="47" xfId="3" applyBorder="1" applyAlignment="1" applyProtection="1">
      <alignment horizontal="center" vertical="center" wrapText="1"/>
    </xf>
    <xf numFmtId="0" fontId="4" fillId="2" borderId="48" xfId="0" applyFont="1" applyFill="1" applyBorder="1" applyAlignment="1" applyProtection="1">
      <alignment horizontal="left" vertical="center" wrapText="1" indent="1"/>
    </xf>
    <xf numFmtId="3" fontId="2" fillId="2" borderId="47" xfId="31" applyFont="1" applyBorder="1" applyAlignment="1">
      <alignment horizontal="right" vertical="center"/>
    </xf>
    <xf numFmtId="0" fontId="0" fillId="2" borderId="23" xfId="0" applyFont="1" applyFill="1" applyBorder="1" applyAlignment="1">
      <alignment vertical="center"/>
    </xf>
    <xf numFmtId="3" fontId="2" fillId="0" borderId="36" xfId="31" applyFont="1" applyFill="1" applyBorder="1" applyAlignment="1">
      <alignment horizontal="right" vertical="center"/>
    </xf>
    <xf numFmtId="0" fontId="2" fillId="2" borderId="26" xfId="0" applyFont="1" applyFill="1" applyBorder="1" applyAlignment="1">
      <alignment horizontal="left" vertical="center" indent="1"/>
    </xf>
    <xf numFmtId="0" fontId="2" fillId="2" borderId="26" xfId="0" applyFont="1" applyFill="1" applyBorder="1" applyAlignment="1">
      <alignment horizontal="left" vertical="center" wrapText="1" indent="1"/>
    </xf>
    <xf numFmtId="0" fontId="2" fillId="2" borderId="29" xfId="0" applyFont="1" applyFill="1" applyBorder="1" applyAlignment="1">
      <alignment horizontal="left" vertical="center" indent="1"/>
    </xf>
    <xf numFmtId="0" fontId="4" fillId="2" borderId="51" xfId="0" applyFont="1" applyFill="1" applyBorder="1" applyAlignment="1">
      <alignment vertical="center" wrapText="1"/>
    </xf>
    <xf numFmtId="3" fontId="2" fillId="15" borderId="5" xfId="12" applyFont="1" applyBorder="1" applyAlignment="1">
      <alignment horizontal="right" vertical="center"/>
      <protection locked="0"/>
    </xf>
    <xf numFmtId="0" fontId="2" fillId="2" borderId="37" xfId="0" applyFont="1" applyFill="1" applyBorder="1" applyAlignment="1" applyProtection="1">
      <alignment horizontal="center" vertical="center" wrapText="1"/>
    </xf>
    <xf numFmtId="0" fontId="2" fillId="2" borderId="26" xfId="0" applyNumberFormat="1" applyFont="1" applyFill="1" applyBorder="1" applyAlignment="1">
      <alignment horizontal="left" vertical="center" wrapText="1" indent="1"/>
    </xf>
    <xf numFmtId="3" fontId="2" fillId="15" borderId="37" xfId="12" applyFont="1" applyBorder="1" applyAlignment="1">
      <alignment horizontal="right" vertical="center"/>
      <protection locked="0"/>
    </xf>
    <xf numFmtId="0" fontId="2" fillId="14" borderId="55" xfId="3" applyBorder="1" applyAlignment="1" applyProtection="1">
      <alignment horizontal="center" vertical="center" wrapText="1"/>
    </xf>
    <xf numFmtId="0" fontId="2" fillId="2" borderId="38" xfId="0" applyFont="1" applyFill="1" applyBorder="1" applyAlignment="1" applyProtection="1">
      <alignment horizontal="center" vertical="center" wrapText="1"/>
    </xf>
    <xf numFmtId="0" fontId="2" fillId="2" borderId="29" xfId="0" applyNumberFormat="1" applyFont="1" applyFill="1" applyBorder="1" applyAlignment="1">
      <alignment horizontal="left" vertical="center" wrapText="1"/>
    </xf>
    <xf numFmtId="3" fontId="2" fillId="15" borderId="38" xfId="12" applyFont="1" applyBorder="1" applyAlignment="1">
      <alignment horizontal="right" vertical="center"/>
      <protection locked="0"/>
    </xf>
    <xf numFmtId="0" fontId="0" fillId="2" borderId="26" xfId="0" applyFont="1" applyFill="1" applyBorder="1" applyAlignment="1">
      <alignment vertical="center"/>
    </xf>
    <xf numFmtId="0" fontId="0" fillId="2" borderId="29" xfId="0" applyFont="1" applyFill="1" applyBorder="1" applyAlignment="1">
      <alignment vertical="center"/>
    </xf>
    <xf numFmtId="0" fontId="4" fillId="2" borderId="52" xfId="0" applyFont="1" applyFill="1" applyBorder="1" applyAlignment="1" applyProtection="1">
      <alignment horizontal="left" vertical="center"/>
    </xf>
    <xf numFmtId="3" fontId="2" fillId="2" borderId="8" xfId="31" applyFont="1" applyBorder="1" applyAlignment="1">
      <alignment horizontal="right" vertical="center"/>
    </xf>
    <xf numFmtId="0" fontId="4" fillId="2" borderId="29" xfId="0" applyFont="1" applyFill="1" applyBorder="1" applyAlignment="1" applyProtection="1">
      <alignment horizontal="left" vertical="center"/>
    </xf>
    <xf numFmtId="0" fontId="4" fillId="2" borderId="52" xfId="0" applyFont="1" applyFill="1" applyBorder="1" applyAlignment="1" applyProtection="1">
      <alignment vertical="center"/>
    </xf>
    <xf numFmtId="0" fontId="4" fillId="2" borderId="23" xfId="0" applyFont="1" applyFill="1" applyBorder="1" applyAlignment="1" applyProtection="1">
      <alignment horizontal="left" vertical="center"/>
    </xf>
    <xf numFmtId="0" fontId="4" fillId="2" borderId="26" xfId="0" applyFont="1" applyFill="1" applyBorder="1" applyAlignment="1" applyProtection="1">
      <alignment horizontal="left" vertical="center"/>
    </xf>
    <xf numFmtId="0" fontId="2" fillId="2" borderId="26" xfId="0" applyFont="1" applyFill="1" applyBorder="1" applyAlignment="1" applyProtection="1">
      <alignment horizontal="left" vertical="center" indent="1"/>
    </xf>
    <xf numFmtId="0" fontId="2" fillId="2" borderId="29" xfId="0" applyFont="1" applyFill="1" applyBorder="1" applyAlignment="1" applyProtection="1">
      <alignment horizontal="left" vertical="center" indent="1"/>
    </xf>
    <xf numFmtId="3" fontId="2" fillId="2" borderId="37" xfId="31" applyNumberFormat="1" applyFont="1" applyBorder="1" applyAlignment="1">
      <alignment horizontal="right" vertical="center"/>
    </xf>
    <xf numFmtId="0" fontId="2" fillId="14" borderId="23" xfId="3" applyBorder="1" applyAlignment="1" applyProtection="1">
      <alignment vertical="center" wrapText="1"/>
    </xf>
    <xf numFmtId="0" fontId="2" fillId="14" borderId="26" xfId="3" applyBorder="1" applyAlignment="1" applyProtection="1">
      <alignment vertical="center" wrapText="1"/>
    </xf>
    <xf numFmtId="0" fontId="2" fillId="14" borderId="34" xfId="3" applyBorder="1" applyAlignment="1" applyProtection="1">
      <alignment horizontal="center" vertical="center" wrapText="1"/>
    </xf>
    <xf numFmtId="3" fontId="2" fillId="0" borderId="26" xfId="31" applyFont="1" applyFill="1" applyBorder="1" applyAlignment="1">
      <alignment horizontal="right" vertical="center"/>
    </xf>
    <xf numFmtId="3" fontId="2" fillId="0" borderId="44" xfId="31" applyFont="1" applyFill="1" applyBorder="1" applyAlignment="1">
      <alignment horizontal="right" vertical="center"/>
    </xf>
    <xf numFmtId="0" fontId="2" fillId="14" borderId="44" xfId="3" applyBorder="1" applyAlignment="1" applyProtection="1">
      <alignment vertical="center" wrapText="1"/>
    </xf>
    <xf numFmtId="0" fontId="2" fillId="14" borderId="35" xfId="3" applyBorder="1" applyAlignment="1" applyProtection="1">
      <alignment horizontal="center" vertical="center" wrapText="1"/>
    </xf>
    <xf numFmtId="0" fontId="2" fillId="14" borderId="29" xfId="3" applyBorder="1" applyAlignment="1" applyProtection="1">
      <alignment vertical="center" wrapText="1"/>
    </xf>
    <xf numFmtId="3" fontId="2" fillId="0" borderId="29" xfId="31" applyFont="1" applyFill="1" applyBorder="1" applyAlignment="1">
      <alignment horizontal="right" vertical="center"/>
    </xf>
    <xf numFmtId="3" fontId="2" fillId="0" borderId="41" xfId="31" applyFont="1" applyFill="1" applyBorder="1" applyAlignment="1">
      <alignment horizontal="right" vertical="center"/>
    </xf>
    <xf numFmtId="3" fontId="2" fillId="17" borderId="20" xfId="7" applyBorder="1" applyAlignment="1">
      <alignment horizontal="center"/>
    </xf>
    <xf numFmtId="3" fontId="2" fillId="17" borderId="39" xfId="7" applyBorder="1" applyAlignment="1">
      <alignment horizontal="center"/>
    </xf>
    <xf numFmtId="0" fontId="2" fillId="0" borderId="34" xfId="0" applyFont="1" applyFill="1" applyBorder="1" applyAlignment="1" applyProtection="1">
      <alignment horizontal="left" vertical="center" indent="1"/>
    </xf>
    <xf numFmtId="0" fontId="2" fillId="0" borderId="34" xfId="0" applyFont="1" applyFill="1" applyBorder="1" applyAlignment="1" applyProtection="1">
      <alignment vertical="center"/>
    </xf>
    <xf numFmtId="0" fontId="4" fillId="2" borderId="34" xfId="0" applyFont="1" applyFill="1" applyBorder="1" applyAlignment="1" applyProtection="1">
      <alignment horizontal="left" vertical="center"/>
    </xf>
    <xf numFmtId="0" fontId="2" fillId="14" borderId="33" xfId="3" applyBorder="1" applyAlignment="1" applyProtection="1">
      <alignment horizontal="center" vertical="center" wrapText="1"/>
    </xf>
    <xf numFmtId="3" fontId="4" fillId="17" borderId="23" xfId="7" applyFont="1" applyBorder="1" applyProtection="1">
      <alignment horizontal="right" vertical="center"/>
    </xf>
    <xf numFmtId="3" fontId="2" fillId="0" borderId="23" xfId="31" applyFont="1" applyFill="1" applyBorder="1" applyAlignment="1">
      <alignment horizontal="right" vertical="center"/>
    </xf>
    <xf numFmtId="3" fontId="2" fillId="0" borderId="40" xfId="31" applyFont="1" applyFill="1" applyBorder="1" applyAlignment="1">
      <alignment horizontal="right" vertical="center"/>
    </xf>
    <xf numFmtId="3" fontId="4" fillId="17" borderId="26" xfId="7" applyFont="1" applyBorder="1" applyProtection="1">
      <alignment horizontal="right" vertical="center"/>
    </xf>
    <xf numFmtId="3" fontId="4" fillId="17" borderId="29" xfId="7" applyFont="1" applyBorder="1" applyProtection="1">
      <alignment horizontal="right" vertical="center"/>
    </xf>
    <xf numFmtId="3" fontId="2" fillId="18" borderId="26" xfId="21" applyFont="1" applyBorder="1">
      <alignment horizontal="right" vertical="center"/>
      <protection locked="0"/>
    </xf>
    <xf numFmtId="0" fontId="0" fillId="2" borderId="33" xfId="0" applyFont="1" applyFill="1" applyBorder="1" applyAlignment="1">
      <alignment horizontal="center" vertical="center"/>
    </xf>
    <xf numFmtId="0" fontId="2" fillId="2" borderId="23" xfId="0" applyFont="1" applyFill="1" applyBorder="1" applyAlignment="1">
      <alignment vertical="center"/>
    </xf>
    <xf numFmtId="0" fontId="2" fillId="14" borderId="23" xfId="3" applyFont="1" applyBorder="1">
      <alignment horizontal="center" vertical="center"/>
    </xf>
    <xf numFmtId="0" fontId="2" fillId="14" borderId="40" xfId="3" applyFont="1" applyBorder="1">
      <alignment horizontal="center" vertical="center"/>
    </xf>
    <xf numFmtId="3" fontId="2" fillId="2" borderId="44" xfId="1" applyFont="1" applyBorder="1" applyAlignment="1" applyProtection="1">
      <alignment horizontal="center" vertical="center"/>
    </xf>
    <xf numFmtId="0" fontId="2" fillId="2" borderId="26" xfId="0" applyFont="1" applyFill="1" applyBorder="1" applyAlignment="1">
      <alignment vertical="center"/>
    </xf>
    <xf numFmtId="0" fontId="4" fillId="2" borderId="20" xfId="6" applyFont="1" applyFill="1" applyBorder="1" applyAlignment="1">
      <alignment horizontal="center" vertical="center" wrapText="1"/>
    </xf>
    <xf numFmtId="3" fontId="2" fillId="18" borderId="29" xfId="21" applyFont="1" applyBorder="1">
      <alignment horizontal="right" vertical="center"/>
      <protection locked="0"/>
    </xf>
    <xf numFmtId="3" fontId="2" fillId="18" borderId="41" xfId="21" applyFont="1" applyBorder="1">
      <alignment horizontal="right" vertical="center"/>
      <protection locked="0"/>
    </xf>
    <xf numFmtId="3" fontId="2" fillId="2" borderId="23" xfId="1" applyFont="1" applyBorder="1" applyAlignment="1" applyProtection="1">
      <alignment horizontal="center" vertical="center"/>
    </xf>
    <xf numFmtId="3" fontId="2" fillId="2" borderId="26" xfId="1" applyFont="1" applyBorder="1" applyAlignment="1" applyProtection="1">
      <alignment horizontal="center" vertical="center"/>
    </xf>
    <xf numFmtId="3" fontId="2" fillId="2" borderId="29" xfId="1" applyFont="1" applyBorder="1" applyAlignment="1" applyProtection="1">
      <alignment horizontal="center" vertical="center"/>
    </xf>
    <xf numFmtId="0" fontId="4" fillId="2" borderId="32" xfId="6" applyFont="1" applyFill="1" applyBorder="1" applyAlignment="1">
      <alignment horizontal="center" vertical="center" wrapText="1"/>
    </xf>
    <xf numFmtId="3" fontId="2" fillId="18" borderId="34" xfId="21" applyFont="1" applyBorder="1">
      <alignment horizontal="right" vertical="center"/>
      <protection locked="0"/>
    </xf>
    <xf numFmtId="0" fontId="2" fillId="14" borderId="34" xfId="3" applyFont="1" applyBorder="1">
      <alignment horizontal="center" vertical="center"/>
    </xf>
    <xf numFmtId="0" fontId="2" fillId="14" borderId="20" xfId="3" applyFont="1" applyBorder="1">
      <alignment horizontal="center" vertical="center"/>
    </xf>
    <xf numFmtId="0" fontId="2" fillId="14" borderId="39" xfId="3" applyFont="1" applyBorder="1">
      <alignment horizontal="center" vertical="center"/>
    </xf>
    <xf numFmtId="0" fontId="4" fillId="2" borderId="39" xfId="6" applyFont="1" applyFill="1" applyBorder="1" applyAlignment="1">
      <alignment horizontal="center" vertical="center" wrapText="1"/>
    </xf>
    <xf numFmtId="0" fontId="2" fillId="14" borderId="35" xfId="3" applyFont="1" applyBorder="1">
      <alignment horizontal="center" vertical="center"/>
    </xf>
    <xf numFmtId="3" fontId="2" fillId="2" borderId="9" xfId="1" applyFont="1" applyBorder="1" applyAlignment="1" applyProtection="1">
      <alignment horizontal="center" vertical="center"/>
    </xf>
    <xf numFmtId="0" fontId="2" fillId="14" borderId="48" xfId="3" applyFont="1" applyBorder="1">
      <alignment horizontal="center" vertical="center"/>
    </xf>
    <xf numFmtId="3" fontId="2" fillId="15" borderId="48" xfId="12" applyFont="1" applyBorder="1">
      <alignment horizontal="right" vertical="center"/>
      <protection locked="0"/>
    </xf>
    <xf numFmtId="0" fontId="2" fillId="14" borderId="50" xfId="3" applyFont="1" applyBorder="1">
      <alignment horizontal="center" vertical="center"/>
    </xf>
    <xf numFmtId="0" fontId="2" fillId="14" borderId="49" xfId="3" applyFont="1" applyBorder="1">
      <alignment horizontal="center" vertical="center"/>
    </xf>
    <xf numFmtId="0" fontId="2" fillId="17" borderId="20" xfId="10" applyFont="1" applyBorder="1">
      <alignment horizontal="left" vertical="center"/>
    </xf>
    <xf numFmtId="3" fontId="2" fillId="17" borderId="20" xfId="7" applyFont="1" applyBorder="1">
      <alignment horizontal="right" vertical="center"/>
    </xf>
    <xf numFmtId="3" fontId="2" fillId="17" borderId="32" xfId="7" applyFont="1" applyBorder="1">
      <alignment horizontal="right" vertical="center"/>
    </xf>
    <xf numFmtId="0" fontId="2" fillId="2" borderId="48" xfId="0" applyFont="1" applyFill="1" applyBorder="1" applyAlignment="1">
      <alignment vertical="center"/>
    </xf>
    <xf numFmtId="0" fontId="2" fillId="14" borderId="32" xfId="3" applyFont="1" applyBorder="1">
      <alignment horizontal="center" vertical="center"/>
    </xf>
    <xf numFmtId="0" fontId="4" fillId="2" borderId="51" xfId="6" applyFont="1" applyFill="1" applyBorder="1" applyAlignment="1">
      <alignment horizontal="center" vertical="center" wrapText="1"/>
    </xf>
    <xf numFmtId="0" fontId="35" fillId="2" borderId="53" xfId="0" applyFont="1" applyFill="1" applyBorder="1" applyAlignment="1" applyProtection="1">
      <alignment horizontal="center" vertical="center" wrapText="1"/>
    </xf>
    <xf numFmtId="0" fontId="4" fillId="2" borderId="42" xfId="6" applyFont="1" applyFill="1" applyBorder="1" applyAlignment="1">
      <alignment horizontal="center" vertical="center" wrapText="1"/>
    </xf>
    <xf numFmtId="0" fontId="2" fillId="14" borderId="33" xfId="3" applyFont="1" applyBorder="1">
      <alignment horizontal="center" vertical="center"/>
    </xf>
    <xf numFmtId="3" fontId="2" fillId="18" borderId="44" xfId="21" applyFont="1" applyBorder="1">
      <alignment horizontal="right" vertical="center"/>
      <protection locked="0"/>
    </xf>
    <xf numFmtId="49" fontId="2" fillId="2" borderId="26" xfId="0" applyNumberFormat="1" applyFont="1" applyFill="1" applyBorder="1" applyAlignment="1">
      <alignment horizontal="left" vertical="center"/>
    </xf>
    <xf numFmtId="0" fontId="2" fillId="2" borderId="29" xfId="0" applyFont="1" applyFill="1" applyBorder="1" applyAlignment="1">
      <alignment vertical="center"/>
    </xf>
    <xf numFmtId="0" fontId="2" fillId="2" borderId="31" xfId="0" applyFont="1" applyFill="1" applyBorder="1" applyAlignment="1">
      <alignment vertical="center" wrapText="1"/>
    </xf>
    <xf numFmtId="3" fontId="2" fillId="2" borderId="31" xfId="31" applyFont="1" applyBorder="1">
      <alignment horizontal="right" vertical="center"/>
    </xf>
    <xf numFmtId="0" fontId="4" fillId="2" borderId="52" xfId="6" applyFont="1" applyFill="1" applyBorder="1" applyAlignment="1">
      <alignment horizontal="center" vertical="center" wrapText="1"/>
    </xf>
    <xf numFmtId="0" fontId="4" fillId="2" borderId="54" xfId="6" applyFont="1" applyFill="1" applyBorder="1" applyAlignment="1">
      <alignment horizontal="center" vertical="center" wrapText="1"/>
    </xf>
    <xf numFmtId="0" fontId="4" fillId="2" borderId="43" xfId="6" applyFont="1" applyFill="1" applyBorder="1" applyAlignment="1">
      <alignment horizontal="center" vertical="center" wrapText="1"/>
    </xf>
    <xf numFmtId="3" fontId="2" fillId="2" borderId="46" xfId="31" applyFont="1" applyBorder="1">
      <alignment horizontal="right" vertical="center"/>
    </xf>
    <xf numFmtId="3" fontId="2" fillId="18" borderId="35" xfId="21" applyFont="1" applyBorder="1">
      <alignment horizontal="right" vertical="center"/>
      <protection locked="0"/>
    </xf>
    <xf numFmtId="0" fontId="37" fillId="2" borderId="26" xfId="84" applyFill="1" applyBorder="1" applyAlignment="1">
      <alignment vertical="center"/>
    </xf>
    <xf numFmtId="0" fontId="37" fillId="2" borderId="29" xfId="84" applyFill="1" applyBorder="1" applyAlignment="1">
      <alignment vertical="center"/>
    </xf>
    <xf numFmtId="0" fontId="2" fillId="14" borderId="46" xfId="3" applyBorder="1" applyAlignment="1" applyProtection="1">
      <alignment vertical="center" wrapText="1"/>
    </xf>
    <xf numFmtId="0" fontId="2" fillId="2" borderId="31" xfId="0" applyFont="1" applyFill="1" applyBorder="1" applyAlignment="1">
      <alignment vertical="center"/>
    </xf>
    <xf numFmtId="3" fontId="2" fillId="18" borderId="45" xfId="21" applyFont="1" applyBorder="1">
      <alignment horizontal="right" vertical="center"/>
      <protection locked="0"/>
    </xf>
    <xf numFmtId="3" fontId="2" fillId="2" borderId="41" xfId="1" applyFont="1" applyBorder="1" applyAlignment="1" applyProtection="1">
      <alignment horizontal="center" vertical="center"/>
    </xf>
    <xf numFmtId="3" fontId="2" fillId="18" borderId="37" xfId="21" applyFont="1" applyBorder="1">
      <alignment horizontal="right" vertical="center"/>
      <protection locked="0"/>
    </xf>
    <xf numFmtId="3" fontId="2" fillId="18" borderId="50" xfId="21" applyFont="1" applyBorder="1">
      <alignment horizontal="right" vertical="center"/>
      <protection locked="0"/>
    </xf>
    <xf numFmtId="0" fontId="2" fillId="17" borderId="23" xfId="10" applyFont="1" applyBorder="1">
      <alignment horizontal="left" vertical="center"/>
    </xf>
    <xf numFmtId="3" fontId="2" fillId="17" borderId="40" xfId="7" applyFont="1" applyBorder="1">
      <alignment horizontal="right" vertical="center"/>
    </xf>
    <xf numFmtId="3" fontId="2" fillId="17" borderId="36" xfId="7" applyFont="1" applyBorder="1">
      <alignment horizontal="right" vertical="center"/>
    </xf>
    <xf numFmtId="0" fontId="0" fillId="2" borderId="32" xfId="0" applyFont="1" applyFill="1" applyBorder="1" applyAlignment="1">
      <alignment horizontal="center" vertical="center"/>
    </xf>
    <xf numFmtId="3" fontId="2" fillId="2" borderId="29" xfId="31" applyFont="1" applyBorder="1">
      <alignment horizontal="right" vertical="center"/>
    </xf>
    <xf numFmtId="3" fontId="2" fillId="2" borderId="41" xfId="31" applyFont="1" applyBorder="1">
      <alignment horizontal="right" vertical="center"/>
    </xf>
    <xf numFmtId="3" fontId="2" fillId="15" borderId="34" xfId="12" applyFont="1" applyBorder="1">
      <alignment horizontal="right" vertical="center"/>
      <protection locked="0"/>
    </xf>
    <xf numFmtId="3" fontId="2" fillId="2" borderId="34" xfId="1" applyFont="1" applyBorder="1" applyAlignment="1" applyProtection="1">
      <alignment horizontal="center" vertical="center"/>
    </xf>
    <xf numFmtId="3" fontId="2" fillId="2" borderId="35" xfId="1" applyFont="1" applyBorder="1" applyAlignment="1" applyProtection="1">
      <alignment horizontal="center" vertical="center"/>
    </xf>
    <xf numFmtId="3" fontId="2" fillId="2" borderId="26" xfId="31" quotePrefix="1" applyFont="1" applyBorder="1">
      <alignment horizontal="right" vertical="center"/>
    </xf>
    <xf numFmtId="3" fontId="2" fillId="2" borderId="31" xfId="31" quotePrefix="1" applyFont="1" applyBorder="1">
      <alignment horizontal="right" vertical="center"/>
    </xf>
    <xf numFmtId="3" fontId="2" fillId="2" borderId="48" xfId="31" quotePrefix="1" applyFont="1" applyBorder="1">
      <alignment horizontal="right" vertical="center"/>
    </xf>
    <xf numFmtId="10" fontId="2" fillId="17" borderId="20" xfId="8" applyFont="1" applyBorder="1">
      <alignment horizontal="right" vertical="center"/>
    </xf>
    <xf numFmtId="3" fontId="2" fillId="2" borderId="46" xfId="31" quotePrefix="1" applyFont="1" applyBorder="1">
      <alignment horizontal="right" vertical="center"/>
    </xf>
    <xf numFmtId="3" fontId="2" fillId="2" borderId="34" xfId="31" quotePrefix="1" applyFont="1" applyBorder="1">
      <alignment horizontal="right" vertical="center"/>
    </xf>
    <xf numFmtId="3" fontId="2" fillId="2" borderId="49" xfId="31" quotePrefix="1" applyFont="1" applyBorder="1">
      <alignment horizontal="right" vertical="center"/>
    </xf>
    <xf numFmtId="10" fontId="2" fillId="17" borderId="32" xfId="8" applyFont="1" applyBorder="1">
      <alignment horizontal="right" vertical="center"/>
    </xf>
    <xf numFmtId="3" fontId="2" fillId="18" borderId="39" xfId="21" applyFont="1" applyBorder="1">
      <alignment horizontal="right" vertical="center"/>
      <protection locked="0"/>
    </xf>
    <xf numFmtId="0" fontId="0" fillId="2" borderId="32" xfId="0" applyFont="1" applyFill="1" applyBorder="1">
      <alignment vertical="center"/>
    </xf>
    <xf numFmtId="0" fontId="2" fillId="0" borderId="39" xfId="0" applyFont="1" applyBorder="1" applyAlignment="1">
      <alignment horizontal="left" vertical="top" wrapText="1"/>
    </xf>
    <xf numFmtId="0" fontId="17" fillId="0" borderId="40" xfId="0" applyFont="1" applyBorder="1" applyAlignment="1">
      <alignment vertical="center"/>
    </xf>
    <xf numFmtId="0" fontId="2" fillId="0" borderId="44" xfId="0" applyFont="1" applyBorder="1" applyAlignment="1">
      <alignment horizontal="left" vertical="top" wrapText="1" indent="1"/>
    </xf>
    <xf numFmtId="0" fontId="0" fillId="2" borderId="37" xfId="0" applyFont="1" applyFill="1" applyBorder="1">
      <alignment vertical="center"/>
    </xf>
    <xf numFmtId="0" fontId="0" fillId="2" borderId="34" xfId="0" applyFont="1" applyFill="1" applyBorder="1">
      <alignment vertical="center"/>
    </xf>
    <xf numFmtId="3" fontId="17" fillId="2" borderId="44" xfId="31" applyFont="1" applyBorder="1">
      <alignment horizontal="right" vertical="center"/>
    </xf>
    <xf numFmtId="0" fontId="2" fillId="0" borderId="44" xfId="0" applyFont="1" applyBorder="1" applyAlignment="1">
      <alignment horizontal="left" vertical="top" wrapText="1" indent="2"/>
    </xf>
    <xf numFmtId="0" fontId="2" fillId="0" borderId="44" xfId="0" applyFont="1" applyBorder="1" applyAlignment="1">
      <alignment horizontal="left" vertical="top" wrapText="1" indent="3"/>
    </xf>
    <xf numFmtId="0" fontId="2" fillId="0" borderId="44" xfId="0" applyFont="1" applyBorder="1" applyAlignment="1">
      <alignment horizontal="left" vertical="top" wrapText="1" indent="4"/>
    </xf>
    <xf numFmtId="0" fontId="2" fillId="0" borderId="44" xfId="0" applyFont="1" applyBorder="1" applyAlignment="1">
      <alignment horizontal="left" vertical="top" wrapText="1" indent="5"/>
    </xf>
    <xf numFmtId="0" fontId="37" fillId="0" borderId="44" xfId="84" applyBorder="1" applyAlignment="1">
      <alignment horizontal="left" vertical="top" indent="5"/>
    </xf>
    <xf numFmtId="0" fontId="2" fillId="0" borderId="44" xfId="0" applyFont="1" applyFill="1" applyBorder="1" applyAlignment="1">
      <alignment horizontal="left" vertical="top" wrapText="1" indent="4"/>
    </xf>
    <xf numFmtId="0" fontId="2" fillId="0" borderId="44" xfId="0" applyFont="1" applyFill="1" applyBorder="1" applyAlignment="1">
      <alignment horizontal="left" vertical="top" wrapText="1" indent="3"/>
    </xf>
    <xf numFmtId="0" fontId="37" fillId="0" borderId="44" xfId="84" applyBorder="1" applyAlignment="1">
      <alignment horizontal="left" vertical="top" indent="4"/>
    </xf>
    <xf numFmtId="0" fontId="0" fillId="0" borderId="44" xfId="0" applyFont="1" applyFill="1" applyBorder="1" applyAlignment="1">
      <alignment horizontal="left" vertical="top" wrapText="1" indent="3"/>
    </xf>
    <xf numFmtId="0" fontId="37" fillId="0" borderId="41" xfId="84" applyBorder="1" applyAlignment="1">
      <alignment vertical="top"/>
    </xf>
    <xf numFmtId="0" fontId="0" fillId="2" borderId="38" xfId="0" applyFont="1" applyFill="1" applyBorder="1">
      <alignment vertical="center"/>
    </xf>
    <xf numFmtId="0" fontId="0" fillId="2" borderId="35" xfId="0" applyFont="1" applyFill="1" applyBorder="1">
      <alignment vertical="center"/>
    </xf>
    <xf numFmtId="0" fontId="11" fillId="2" borderId="23" xfId="0" applyFont="1" applyFill="1" applyBorder="1" applyAlignment="1" applyProtection="1">
      <alignment horizontal="center" vertical="center" wrapText="1"/>
    </xf>
    <xf numFmtId="3" fontId="11" fillId="15" borderId="23" xfId="12" applyFont="1" applyBorder="1" applyProtection="1">
      <alignment horizontal="right" vertical="center"/>
      <protection locked="0"/>
    </xf>
    <xf numFmtId="0" fontId="2" fillId="14" borderId="23" xfId="3" applyFont="1" applyBorder="1" applyProtection="1">
      <alignment horizontal="center" vertical="center"/>
    </xf>
    <xf numFmtId="2" fontId="11" fillId="2" borderId="23" xfId="32" applyNumberFormat="1" applyFont="1" applyBorder="1" applyProtection="1">
      <alignment horizontal="right" vertical="center"/>
    </xf>
    <xf numFmtId="3" fontId="11" fillId="2" borderId="40" xfId="31" applyFont="1" applyBorder="1" applyProtection="1">
      <alignment horizontal="right" vertical="center"/>
    </xf>
    <xf numFmtId="0" fontId="2" fillId="14" borderId="26" xfId="3" applyFont="1" applyBorder="1" applyProtection="1">
      <alignment horizontal="center" vertical="center"/>
    </xf>
    <xf numFmtId="3" fontId="11" fillId="15" borderId="26" xfId="12" applyFont="1" applyBorder="1" applyProtection="1">
      <alignment horizontal="right" vertical="center"/>
      <protection locked="0"/>
    </xf>
    <xf numFmtId="0" fontId="2" fillId="14" borderId="44" xfId="3" applyFont="1" applyBorder="1" applyProtection="1">
      <alignment horizontal="center" vertical="center"/>
    </xf>
    <xf numFmtId="0" fontId="11" fillId="2" borderId="26" xfId="0" applyFont="1" applyFill="1" applyBorder="1" applyAlignment="1" applyProtection="1">
      <alignment horizontal="center" vertical="center" wrapText="1"/>
    </xf>
    <xf numFmtId="2" fontId="11" fillId="2" borderId="26" xfId="32" applyNumberFormat="1" applyFont="1" applyBorder="1" applyProtection="1">
      <alignment horizontal="right" vertical="center"/>
    </xf>
    <xf numFmtId="3" fontId="11" fillId="2" borderId="44" xfId="31" applyFont="1" applyBorder="1" applyProtection="1">
      <alignment horizontal="right" vertical="center"/>
    </xf>
    <xf numFmtId="0" fontId="2" fillId="2" borderId="26" xfId="2" applyBorder="1">
      <alignment horizontal="center" vertical="center"/>
    </xf>
    <xf numFmtId="2" fontId="12" fillId="14" borderId="26" xfId="3" applyNumberFormat="1" applyFont="1" applyBorder="1" applyAlignment="1" applyProtection="1">
      <alignment horizontal="center" wrapText="1"/>
    </xf>
    <xf numFmtId="0" fontId="12" fillId="2" borderId="26" xfId="0" applyFont="1" applyFill="1" applyBorder="1" applyAlignment="1" applyProtection="1">
      <alignment horizontal="center" vertical="center" wrapText="1"/>
    </xf>
    <xf numFmtId="3" fontId="12" fillId="2" borderId="44" xfId="31" applyFont="1" applyBorder="1" applyProtection="1">
      <alignment horizontal="right" vertical="center"/>
    </xf>
    <xf numFmtId="3" fontId="11" fillId="2" borderId="26" xfId="31" applyFont="1" applyBorder="1" applyProtection="1">
      <alignment horizontal="right" vertical="center"/>
    </xf>
    <xf numFmtId="0" fontId="11" fillId="2" borderId="29" xfId="0" applyFont="1" applyFill="1" applyBorder="1" applyAlignment="1" applyProtection="1">
      <alignment horizontal="center" vertical="center" wrapText="1"/>
    </xf>
    <xf numFmtId="0" fontId="2" fillId="14" borderId="29" xfId="3" applyFont="1" applyBorder="1" applyProtection="1">
      <alignment horizontal="center" vertical="center"/>
    </xf>
    <xf numFmtId="3" fontId="11" fillId="2" borderId="41" xfId="31" applyFont="1" applyBorder="1" applyProtection="1">
      <alignment horizontal="right" vertical="center"/>
    </xf>
    <xf numFmtId="0" fontId="4" fillId="2" borderId="32" xfId="0" applyFont="1" applyFill="1" applyBorder="1" applyAlignment="1" applyProtection="1">
      <alignment vertical="center"/>
    </xf>
    <xf numFmtId="0" fontId="4" fillId="2" borderId="20" xfId="6" applyFont="1" applyFill="1" applyBorder="1" applyAlignment="1" applyProtection="1">
      <alignment horizontal="center" vertical="center" wrapText="1"/>
    </xf>
    <xf numFmtId="0" fontId="2" fillId="14" borderId="20" xfId="3" applyFont="1" applyBorder="1" applyProtection="1">
      <alignment horizontal="center" vertical="center"/>
    </xf>
    <xf numFmtId="0" fontId="4" fillId="2" borderId="39" xfId="6" applyFont="1" applyFill="1" applyBorder="1" applyAlignment="1" applyProtection="1">
      <alignment horizontal="center" vertical="center" wrapText="1"/>
    </xf>
    <xf numFmtId="0" fontId="11" fillId="2" borderId="48" xfId="0" applyFont="1" applyFill="1" applyBorder="1" applyAlignment="1" applyProtection="1">
      <alignment horizontal="center" vertical="center" wrapText="1"/>
    </xf>
    <xf numFmtId="3" fontId="11" fillId="15" borderId="48" xfId="12" applyFont="1" applyBorder="1" applyProtection="1">
      <alignment horizontal="right" vertical="center"/>
      <protection locked="0"/>
    </xf>
    <xf numFmtId="0" fontId="2" fillId="14" borderId="48" xfId="3" applyFont="1" applyBorder="1" applyProtection="1">
      <alignment horizontal="center" vertical="center"/>
    </xf>
    <xf numFmtId="2" fontId="11" fillId="2" borderId="48" xfId="32" applyNumberFormat="1" applyFont="1" applyBorder="1" applyProtection="1">
      <alignment horizontal="right" vertical="center"/>
    </xf>
    <xf numFmtId="3" fontId="11" fillId="2" borderId="50" xfId="31" applyFont="1" applyBorder="1" applyProtection="1">
      <alignment horizontal="right" vertical="center"/>
    </xf>
    <xf numFmtId="0" fontId="12" fillId="2" borderId="23" xfId="0" applyFont="1" applyFill="1" applyBorder="1" applyAlignment="1" applyProtection="1">
      <alignment horizontal="center" vertical="center" wrapText="1"/>
    </xf>
    <xf numFmtId="3" fontId="12" fillId="2" borderId="40" xfId="31" applyFont="1" applyBorder="1" applyProtection="1">
      <alignment horizontal="right" vertical="center"/>
    </xf>
    <xf numFmtId="0" fontId="11" fillId="2" borderId="33" xfId="0" applyFont="1" applyFill="1" applyBorder="1" applyAlignment="1" applyProtection="1">
      <alignment vertical="center" wrapText="1"/>
    </xf>
    <xf numFmtId="0" fontId="11" fillId="2" borderId="34" xfId="0" applyFont="1" applyFill="1" applyBorder="1" applyAlignment="1" applyProtection="1">
      <alignment vertical="center" wrapText="1"/>
    </xf>
    <xf numFmtId="0" fontId="11" fillId="2" borderId="34" xfId="0" applyFont="1" applyFill="1" applyBorder="1" applyAlignment="1" applyProtection="1">
      <alignment horizontal="left" vertical="center" wrapText="1" indent="1"/>
    </xf>
    <xf numFmtId="0" fontId="11" fillId="2" borderId="34" xfId="0" applyFont="1" applyFill="1" applyBorder="1" applyAlignment="1" applyProtection="1">
      <alignment horizontal="left" vertical="center" wrapText="1"/>
    </xf>
    <xf numFmtId="0" fontId="11" fillId="2" borderId="49" xfId="0" applyFont="1" applyFill="1" applyBorder="1" applyAlignment="1" applyProtection="1">
      <alignment horizontal="left" vertical="center" wrapText="1" indent="1"/>
    </xf>
    <xf numFmtId="0" fontId="12" fillId="2" borderId="33" xfId="0" applyFont="1" applyFill="1" applyBorder="1" applyAlignment="1" applyProtection="1">
      <alignment vertical="center" wrapText="1"/>
    </xf>
    <xf numFmtId="0" fontId="11" fillId="2" borderId="35" xfId="0" applyFont="1" applyFill="1" applyBorder="1" applyAlignment="1" applyProtection="1">
      <alignment vertical="center" wrapText="1"/>
    </xf>
    <xf numFmtId="2" fontId="12" fillId="14" borderId="23" xfId="3" applyNumberFormat="1" applyFont="1" applyBorder="1" applyAlignment="1" applyProtection="1">
      <alignment horizontal="center" wrapText="1"/>
    </xf>
    <xf numFmtId="3" fontId="12" fillId="14" borderId="40" xfId="3" applyNumberFormat="1" applyFont="1" applyBorder="1" applyAlignment="1" applyProtection="1">
      <alignment horizontal="center" wrapText="1"/>
    </xf>
    <xf numFmtId="3" fontId="11" fillId="15" borderId="26" xfId="12" applyNumberFormat="1" applyFont="1" applyBorder="1" applyAlignment="1" applyProtection="1">
      <alignment horizontal="right" vertical="center"/>
      <protection locked="0"/>
    </xf>
    <xf numFmtId="3" fontId="11" fillId="15" borderId="29" xfId="12" applyNumberFormat="1" applyFont="1" applyBorder="1" applyAlignment="1" applyProtection="1">
      <alignment horizontal="right" vertical="center"/>
      <protection locked="0"/>
    </xf>
    <xf numFmtId="2" fontId="11" fillId="2" borderId="29" xfId="32" applyNumberFormat="1" applyFont="1" applyBorder="1" applyProtection="1">
      <alignment horizontal="right" vertical="center"/>
    </xf>
    <xf numFmtId="3" fontId="12" fillId="2" borderId="23" xfId="31" applyFont="1" applyBorder="1" applyAlignment="1" applyProtection="1">
      <alignment horizontal="right" vertical="center"/>
    </xf>
    <xf numFmtId="2" fontId="11" fillId="14" borderId="23" xfId="3" applyNumberFormat="1" applyFont="1" applyBorder="1">
      <alignment horizontal="center" vertical="center"/>
    </xf>
    <xf numFmtId="3" fontId="11" fillId="2" borderId="26" xfId="31" applyFont="1" applyBorder="1" applyAlignment="1" applyProtection="1">
      <alignment horizontal="right" vertical="center"/>
    </xf>
    <xf numFmtId="2" fontId="11" fillId="14" borderId="26" xfId="3" applyNumberFormat="1" applyFont="1" applyBorder="1">
      <alignment horizontal="center" vertical="center"/>
    </xf>
    <xf numFmtId="2" fontId="11" fillId="14" borderId="44" xfId="3" applyNumberFormat="1" applyFont="1" applyBorder="1">
      <alignment horizontal="center" vertical="center"/>
    </xf>
    <xf numFmtId="3" fontId="11" fillId="2" borderId="29" xfId="31" applyFont="1" applyBorder="1" applyAlignment="1" applyProtection="1">
      <alignment horizontal="right" vertical="center"/>
    </xf>
    <xf numFmtId="0" fontId="11" fillId="2" borderId="20" xfId="0" applyFont="1" applyFill="1" applyBorder="1" applyAlignment="1" applyProtection="1">
      <alignment horizontal="center" vertical="center" wrapText="1"/>
    </xf>
    <xf numFmtId="3" fontId="11" fillId="18" borderId="26" xfId="21" applyFont="1" applyBorder="1">
      <alignment horizontal="right" vertical="center"/>
      <protection locked="0"/>
    </xf>
    <xf numFmtId="0" fontId="12" fillId="2" borderId="32" xfId="0" applyFont="1" applyFill="1" applyBorder="1" applyAlignment="1" applyProtection="1">
      <alignment vertical="center" wrapText="1"/>
    </xf>
    <xf numFmtId="3" fontId="12" fillId="2" borderId="20" xfId="31" applyFont="1" applyBorder="1">
      <alignment horizontal="right" vertical="center"/>
    </xf>
    <xf numFmtId="2" fontId="11" fillId="14" borderId="20" xfId="3" applyNumberFormat="1" applyFont="1" applyBorder="1">
      <alignment horizontal="center" vertical="center"/>
    </xf>
    <xf numFmtId="2" fontId="11" fillId="14" borderId="39" xfId="3" applyNumberFormat="1" applyFont="1" applyBorder="1">
      <alignment horizontal="center" vertical="center"/>
    </xf>
    <xf numFmtId="3" fontId="12" fillId="2" borderId="39" xfId="31" applyFont="1" applyBorder="1" applyProtection="1">
      <alignment horizontal="right" vertical="center"/>
    </xf>
    <xf numFmtId="3" fontId="11" fillId="18" borderId="23" xfId="21" applyFont="1" applyBorder="1">
      <alignment horizontal="right" vertical="center"/>
      <protection locked="0"/>
    </xf>
    <xf numFmtId="3" fontId="11" fillId="2" borderId="40" xfId="31" applyFont="1" applyBorder="1" applyAlignment="1" applyProtection="1">
      <alignment horizontal="right" vertical="center"/>
    </xf>
    <xf numFmtId="3" fontId="11" fillId="2" borderId="44" xfId="31" applyFont="1" applyBorder="1" applyAlignment="1" applyProtection="1">
      <alignment horizontal="right" vertical="center"/>
    </xf>
    <xf numFmtId="49" fontId="11" fillId="2" borderId="26" xfId="0" applyNumberFormat="1" applyFont="1" applyFill="1" applyBorder="1" applyAlignment="1" applyProtection="1">
      <alignment horizontal="center" vertical="center" wrapText="1"/>
    </xf>
    <xf numFmtId="0" fontId="12" fillId="2" borderId="34" xfId="0" applyFont="1" applyFill="1" applyBorder="1" applyAlignment="1" applyProtection="1">
      <alignment vertical="center" wrapText="1"/>
    </xf>
    <xf numFmtId="3" fontId="12" fillId="2" borderId="26" xfId="31" applyFont="1" applyBorder="1">
      <alignment horizontal="right" vertical="center"/>
    </xf>
    <xf numFmtId="3" fontId="12" fillId="7" borderId="44" xfId="12" applyNumberFormat="1" applyFont="1" applyFill="1" applyBorder="1" applyAlignment="1" applyProtection="1">
      <alignment horizontal="right" vertical="center"/>
    </xf>
    <xf numFmtId="3" fontId="11" fillId="2" borderId="26" xfId="31" applyFont="1" applyBorder="1">
      <alignment horizontal="right" vertical="center"/>
    </xf>
    <xf numFmtId="2" fontId="11" fillId="7" borderId="26" xfId="32" applyNumberFormat="1" applyFont="1" applyFill="1" applyBorder="1" applyProtection="1">
      <alignment horizontal="right" vertical="center"/>
    </xf>
    <xf numFmtId="3" fontId="11" fillId="7" borderId="44" xfId="31" applyFont="1" applyFill="1" applyBorder="1" applyProtection="1">
      <alignment horizontal="right" vertical="center"/>
    </xf>
    <xf numFmtId="3" fontId="11" fillId="7" borderId="44" xfId="31" applyFont="1" applyFill="1" applyBorder="1" applyAlignment="1" applyProtection="1">
      <alignment horizontal="right" vertical="center"/>
    </xf>
    <xf numFmtId="3" fontId="11" fillId="2" borderId="29" xfId="31" applyFont="1" applyBorder="1">
      <alignment horizontal="right" vertical="center"/>
    </xf>
    <xf numFmtId="2" fontId="11" fillId="14" borderId="29" xfId="3" applyNumberFormat="1" applyFont="1" applyBorder="1">
      <alignment horizontal="center" vertical="center"/>
    </xf>
    <xf numFmtId="3" fontId="11" fillId="7" borderId="41" xfId="12" applyNumberFormat="1" applyFont="1" applyFill="1" applyBorder="1" applyAlignment="1" applyProtection="1">
      <alignment horizontal="right" vertical="center"/>
    </xf>
    <xf numFmtId="0" fontId="11" fillId="2" borderId="33" xfId="0" applyFont="1" applyFill="1" applyBorder="1" applyAlignment="1" applyProtection="1">
      <alignment horizontal="left" vertical="center" wrapText="1"/>
    </xf>
    <xf numFmtId="3" fontId="11" fillId="7" borderId="40" xfId="31" applyFont="1" applyFill="1" applyBorder="1" applyProtection="1">
      <alignment horizontal="right" vertical="center"/>
    </xf>
    <xf numFmtId="0" fontId="11" fillId="2" borderId="35" xfId="0" applyFont="1" applyFill="1" applyBorder="1" applyAlignment="1" applyProtection="1">
      <alignment horizontal="left" vertical="center" wrapText="1"/>
    </xf>
    <xf numFmtId="3" fontId="11" fillId="7" borderId="41" xfId="31" applyFont="1" applyFill="1" applyBorder="1" applyProtection="1">
      <alignment horizontal="right" vertical="center"/>
    </xf>
    <xf numFmtId="0" fontId="4" fillId="2" borderId="9" xfId="0" applyFont="1" applyFill="1" applyBorder="1" applyAlignment="1" applyProtection="1">
      <alignment vertical="center"/>
    </xf>
    <xf numFmtId="3" fontId="11" fillId="15" borderId="23" xfId="12" applyNumberFormat="1" applyFont="1" applyBorder="1" applyAlignment="1" applyProtection="1">
      <alignment horizontal="right" vertical="center"/>
      <protection locked="0"/>
    </xf>
    <xf numFmtId="3" fontId="11" fillId="18" borderId="23" xfId="21" applyFont="1" applyBorder="1" applyAlignment="1">
      <alignment horizontal="right" vertical="center"/>
      <protection locked="0"/>
    </xf>
    <xf numFmtId="2" fontId="11" fillId="14" borderId="40" xfId="3" applyNumberFormat="1" applyFont="1" applyBorder="1">
      <alignment horizontal="center" vertical="center"/>
    </xf>
    <xf numFmtId="3" fontId="11" fillId="18" borderId="26" xfId="21" applyFont="1" applyBorder="1" applyAlignment="1">
      <alignment horizontal="right" vertical="center"/>
      <protection locked="0"/>
    </xf>
    <xf numFmtId="0" fontId="2" fillId="2" borderId="29" xfId="2" applyBorder="1">
      <alignment horizontal="center" vertical="center"/>
    </xf>
    <xf numFmtId="2" fontId="11" fillId="14" borderId="41" xfId="3" applyNumberFormat="1" applyFont="1" applyBorder="1">
      <alignment horizontal="center" vertical="center"/>
    </xf>
    <xf numFmtId="0" fontId="11" fillId="0" borderId="34" xfId="0" applyFont="1" applyFill="1" applyBorder="1" applyAlignment="1" applyProtection="1">
      <alignment horizontal="left" vertical="center" wrapText="1"/>
    </xf>
    <xf numFmtId="2" fontId="12" fillId="14" borderId="26" xfId="3" applyNumberFormat="1" applyFont="1" applyBorder="1">
      <alignment horizontal="center" vertical="center"/>
    </xf>
    <xf numFmtId="2" fontId="12" fillId="3" borderId="26" xfId="3" applyNumberFormat="1" applyFont="1" applyFill="1" applyBorder="1" applyAlignment="1" applyProtection="1">
      <alignment horizontal="center" wrapText="1"/>
    </xf>
    <xf numFmtId="2" fontId="12" fillId="3" borderId="44" xfId="3" applyNumberFormat="1" applyFont="1" applyFill="1" applyBorder="1" applyAlignment="1" applyProtection="1">
      <alignment horizontal="center" wrapText="1"/>
    </xf>
    <xf numFmtId="0" fontId="11" fillId="0" borderId="34" xfId="0" applyFont="1" applyFill="1" applyBorder="1" applyAlignment="1" applyProtection="1">
      <alignment horizontal="left" vertical="center" wrapText="1" indent="1"/>
    </xf>
    <xf numFmtId="0" fontId="11" fillId="0" borderId="34" xfId="0" applyFont="1" applyFill="1" applyBorder="1" applyAlignment="1" applyProtection="1">
      <alignment vertical="center" wrapText="1"/>
    </xf>
    <xf numFmtId="3" fontId="11" fillId="18" borderId="44" xfId="21" applyFont="1" applyBorder="1">
      <alignment horizontal="right" vertical="center"/>
      <protection locked="0"/>
    </xf>
    <xf numFmtId="0" fontId="11" fillId="0" borderId="35" xfId="0" applyFont="1" applyFill="1" applyBorder="1" applyAlignment="1" applyProtection="1">
      <alignment vertical="center" wrapText="1"/>
    </xf>
    <xf numFmtId="2" fontId="12" fillId="14" borderId="29" xfId="3" applyNumberFormat="1" applyFont="1" applyBorder="1">
      <alignment horizontal="center" vertical="center"/>
    </xf>
    <xf numFmtId="2" fontId="12" fillId="3" borderId="29" xfId="3" applyNumberFormat="1" applyFont="1" applyFill="1" applyBorder="1" applyAlignment="1" applyProtection="1">
      <alignment horizontal="center" wrapText="1"/>
    </xf>
    <xf numFmtId="0" fontId="11" fillId="0" borderId="46" xfId="0" applyFont="1" applyFill="1" applyBorder="1" applyAlignment="1" applyProtection="1">
      <alignment horizontal="left" vertical="center" wrapText="1"/>
    </xf>
    <xf numFmtId="0" fontId="11" fillId="2" borderId="31" xfId="0" applyFont="1" applyFill="1" applyBorder="1" applyAlignment="1" applyProtection="1">
      <alignment horizontal="center" vertical="center" wrapText="1"/>
    </xf>
    <xf numFmtId="3" fontId="11" fillId="18" borderId="31" xfId="21" applyFont="1" applyBorder="1">
      <alignment horizontal="right" vertical="center"/>
      <protection locked="0"/>
    </xf>
    <xf numFmtId="2" fontId="11" fillId="2" borderId="31" xfId="32" applyNumberFormat="1" applyFont="1" applyBorder="1" applyProtection="1">
      <alignment horizontal="right" vertical="center"/>
    </xf>
    <xf numFmtId="3" fontId="11" fillId="2" borderId="45" xfId="31" applyFont="1" applyBorder="1" applyProtection="1">
      <alignment horizontal="right" vertical="center"/>
    </xf>
    <xf numFmtId="0" fontId="37" fillId="0" borderId="34" xfId="84" applyBorder="1" applyAlignment="1" applyProtection="1">
      <alignment horizontal="left" vertical="center" wrapText="1" indent="1"/>
    </xf>
    <xf numFmtId="0" fontId="37" fillId="0" borderId="35" xfId="84" applyBorder="1" applyAlignment="1" applyProtection="1">
      <alignment horizontal="left" vertical="center" wrapText="1" indent="1"/>
    </xf>
    <xf numFmtId="0" fontId="36" fillId="0" borderId="32" xfId="84" applyFont="1" applyFill="1" applyBorder="1" applyAlignment="1" applyProtection="1">
      <alignment horizontal="left" vertical="center" wrapText="1"/>
    </xf>
    <xf numFmtId="0" fontId="35" fillId="0" borderId="39" xfId="0" applyFont="1" applyFill="1" applyBorder="1" applyAlignment="1" applyProtection="1">
      <alignment horizontal="center" vertical="center" wrapText="1"/>
    </xf>
    <xf numFmtId="3" fontId="11" fillId="17" borderId="39" xfId="7" applyFont="1" applyBorder="1" applyProtection="1">
      <alignment horizontal="right" vertical="center"/>
    </xf>
    <xf numFmtId="3" fontId="11" fillId="14" borderId="20" xfId="3" applyNumberFormat="1" applyFont="1" applyBorder="1">
      <alignment horizontal="center" vertical="center"/>
    </xf>
    <xf numFmtId="3" fontId="11" fillId="14" borderId="20" xfId="3" applyNumberFormat="1" applyFont="1" applyBorder="1" applyAlignment="1">
      <alignment horizontal="right" vertical="center"/>
    </xf>
    <xf numFmtId="0" fontId="2" fillId="14" borderId="20" xfId="3" applyFont="1" applyBorder="1" applyAlignment="1" applyProtection="1">
      <alignment horizontal="right" vertical="center"/>
    </xf>
    <xf numFmtId="3" fontId="12" fillId="14" borderId="20" xfId="3" applyNumberFormat="1" applyFont="1" applyBorder="1" applyAlignment="1" applyProtection="1">
      <alignment horizontal="right" vertical="center" wrapText="1"/>
    </xf>
    <xf numFmtId="0" fontId="12" fillId="14" borderId="20" xfId="3" applyFont="1" applyBorder="1" applyAlignment="1" applyProtection="1">
      <alignment horizontal="right" vertical="center" wrapText="1"/>
    </xf>
    <xf numFmtId="3" fontId="12" fillId="14" borderId="20" xfId="3" applyNumberFormat="1" applyFont="1" applyBorder="1" applyAlignment="1" applyProtection="1">
      <alignment horizontal="right" wrapText="1"/>
    </xf>
    <xf numFmtId="2" fontId="11" fillId="14" borderId="20" xfId="3" applyNumberFormat="1" applyFont="1" applyBorder="1" applyAlignment="1">
      <alignment horizontal="right" vertical="center"/>
    </xf>
    <xf numFmtId="3" fontId="12" fillId="14" borderId="20" xfId="3" applyNumberFormat="1" applyFont="1" applyBorder="1" applyProtection="1">
      <alignment horizontal="center" vertical="center"/>
    </xf>
    <xf numFmtId="3" fontId="12" fillId="2" borderId="39" xfId="31" applyFont="1" applyBorder="1" applyAlignment="1">
      <alignment horizontal="right" vertical="center"/>
    </xf>
    <xf numFmtId="3" fontId="11" fillId="14" borderId="23" xfId="3" applyNumberFormat="1" applyFont="1" applyBorder="1">
      <alignment horizontal="center" vertical="center"/>
    </xf>
    <xf numFmtId="3" fontId="11" fillId="14" borderId="23" xfId="3" applyNumberFormat="1" applyFont="1" applyBorder="1" applyAlignment="1">
      <alignment horizontal="right" vertical="center"/>
    </xf>
    <xf numFmtId="0" fontId="2" fillId="14" borderId="23" xfId="3" applyFont="1" applyBorder="1" applyAlignment="1">
      <alignment horizontal="right" vertical="center"/>
    </xf>
    <xf numFmtId="0" fontId="11" fillId="14" borderId="23" xfId="3" applyFont="1" applyBorder="1" applyAlignment="1">
      <alignment horizontal="right" vertical="center"/>
    </xf>
    <xf numFmtId="0" fontId="11" fillId="14" borderId="40" xfId="3" applyFont="1" applyBorder="1" applyAlignment="1">
      <alignment horizontal="right" vertical="center"/>
    </xf>
    <xf numFmtId="3" fontId="11" fillId="14" borderId="26" xfId="3" applyNumberFormat="1" applyFont="1" applyBorder="1">
      <alignment horizontal="center" vertical="center"/>
    </xf>
    <xf numFmtId="3" fontId="11" fillId="14" borderId="26" xfId="3" applyNumberFormat="1" applyFont="1" applyBorder="1" applyAlignment="1">
      <alignment horizontal="right" vertical="center"/>
    </xf>
    <xf numFmtId="0" fontId="2" fillId="14" borderId="26" xfId="3" applyFont="1" applyBorder="1" applyAlignment="1">
      <alignment horizontal="right" vertical="center"/>
    </xf>
    <xf numFmtId="0" fontId="11" fillId="14" borderId="26" xfId="3" applyFont="1" applyBorder="1" applyAlignment="1">
      <alignment horizontal="right" vertical="center"/>
    </xf>
    <xf numFmtId="0" fontId="11" fillId="14" borderId="44" xfId="3" applyFont="1" applyBorder="1" applyAlignment="1">
      <alignment horizontal="right" vertical="center"/>
    </xf>
    <xf numFmtId="0" fontId="11" fillId="2" borderId="34" xfId="0" applyFont="1" applyFill="1" applyBorder="1" applyAlignment="1" applyProtection="1">
      <alignment horizontal="left" vertical="center" wrapText="1" indent="2"/>
    </xf>
    <xf numFmtId="0" fontId="0" fillId="2" borderId="34" xfId="0" applyFont="1" applyFill="1" applyBorder="1" applyAlignment="1" applyProtection="1">
      <alignment horizontal="left" vertical="center" wrapText="1" indent="3"/>
    </xf>
    <xf numFmtId="3" fontId="12" fillId="14" borderId="26" xfId="3" applyNumberFormat="1" applyFont="1" applyBorder="1" applyAlignment="1">
      <alignment horizontal="right" vertical="center"/>
    </xf>
    <xf numFmtId="0" fontId="12" fillId="14" borderId="26" xfId="3" applyFont="1" applyBorder="1" applyAlignment="1">
      <alignment horizontal="right" vertical="center"/>
    </xf>
    <xf numFmtId="0" fontId="2" fillId="2" borderId="34" xfId="0" applyFont="1" applyFill="1" applyBorder="1" applyAlignment="1" applyProtection="1">
      <alignment horizontal="left" vertical="center" wrapText="1" indent="4"/>
    </xf>
    <xf numFmtId="0" fontId="2" fillId="14" borderId="26" xfId="3" applyFont="1" applyBorder="1" applyAlignment="1" applyProtection="1">
      <alignment horizontal="right" vertical="center"/>
    </xf>
    <xf numFmtId="2" fontId="11" fillId="2" borderId="26" xfId="32" applyNumberFormat="1" applyFont="1" applyBorder="1" applyAlignment="1" applyProtection="1">
      <alignment horizontal="right" vertical="center"/>
    </xf>
    <xf numFmtId="3" fontId="11" fillId="2" borderId="44" xfId="31" applyFont="1" applyBorder="1" applyAlignment="1">
      <alignment horizontal="right" vertical="center"/>
    </xf>
    <xf numFmtId="3" fontId="12" fillId="14" borderId="26" xfId="3" applyNumberFormat="1" applyFont="1" applyBorder="1" applyAlignment="1" applyProtection="1">
      <alignment horizontal="right" vertical="center" wrapText="1"/>
    </xf>
    <xf numFmtId="0" fontId="12" fillId="14" borderId="26" xfId="3" applyFont="1" applyBorder="1" applyAlignment="1" applyProtection="1">
      <alignment horizontal="right" vertical="center" wrapText="1"/>
    </xf>
    <xf numFmtId="3" fontId="11" fillId="14" borderId="26" xfId="3" applyNumberFormat="1" applyFont="1" applyBorder="1" applyAlignment="1" applyProtection="1">
      <alignment horizontal="right" vertical="center" wrapText="1"/>
    </xf>
    <xf numFmtId="3" fontId="12" fillId="14" borderId="26" xfId="3" applyNumberFormat="1" applyFont="1" applyBorder="1" applyAlignment="1" applyProtection="1">
      <alignment horizontal="right" wrapText="1"/>
    </xf>
    <xf numFmtId="2" fontId="11" fillId="14" borderId="26" xfId="3" applyNumberFormat="1" applyFont="1" applyBorder="1" applyAlignment="1">
      <alignment horizontal="right" vertical="center"/>
    </xf>
    <xf numFmtId="2" fontId="11" fillId="14" borderId="44" xfId="3" applyNumberFormat="1" applyFont="1" applyBorder="1" applyAlignment="1">
      <alignment horizontal="right" vertical="center"/>
    </xf>
    <xf numFmtId="49" fontId="11" fillId="2" borderId="34" xfId="0" applyNumberFormat="1" applyFont="1" applyFill="1" applyBorder="1" applyAlignment="1" applyProtection="1">
      <alignment horizontal="left" vertical="center" wrapText="1" indent="2"/>
    </xf>
    <xf numFmtId="3" fontId="12" fillId="14" borderId="26" xfId="3" applyNumberFormat="1" applyFont="1" applyBorder="1" applyProtection="1">
      <alignment horizontal="center" vertical="center"/>
    </xf>
    <xf numFmtId="0" fontId="11" fillId="2" borderId="35" xfId="0" applyFont="1" applyFill="1" applyBorder="1" applyAlignment="1" applyProtection="1">
      <alignment horizontal="left" vertical="center" wrapText="1" indent="2"/>
    </xf>
    <xf numFmtId="0" fontId="2" fillId="14" borderId="29" xfId="3" applyFont="1" applyBorder="1" applyAlignment="1" applyProtection="1">
      <alignment horizontal="right" vertical="center"/>
    </xf>
    <xf numFmtId="2" fontId="11" fillId="2" borderId="29" xfId="32" applyNumberFormat="1" applyFont="1" applyBorder="1" applyAlignment="1" applyProtection="1">
      <alignment horizontal="right" vertical="center"/>
    </xf>
    <xf numFmtId="3" fontId="11" fillId="2" borderId="41" xfId="31" applyFont="1" applyBorder="1" applyAlignment="1">
      <alignment horizontal="right" vertical="center"/>
    </xf>
    <xf numFmtId="3" fontId="12" fillId="14" borderId="23" xfId="3" applyNumberFormat="1" applyFont="1" applyBorder="1" applyAlignment="1" applyProtection="1">
      <alignment horizontal="right" vertical="center"/>
    </xf>
    <xf numFmtId="0" fontId="2" fillId="14" borderId="23" xfId="3" applyFont="1" applyBorder="1" applyAlignment="1" applyProtection="1">
      <alignment horizontal="right" vertical="center"/>
    </xf>
    <xf numFmtId="3" fontId="12" fillId="14" borderId="40" xfId="3" applyNumberFormat="1" applyFont="1" applyBorder="1" applyAlignment="1" applyProtection="1">
      <alignment horizontal="right" vertical="center"/>
    </xf>
    <xf numFmtId="3" fontId="11" fillId="7" borderId="26" xfId="3" applyNumberFormat="1" applyFont="1" applyFill="1" applyBorder="1" applyProtection="1">
      <alignment horizontal="center" vertical="center"/>
    </xf>
    <xf numFmtId="3" fontId="12" fillId="14" borderId="26" xfId="3" applyNumberFormat="1" applyFont="1" applyBorder="1" applyAlignment="1" applyProtection="1">
      <alignment horizontal="right" vertical="center"/>
    </xf>
    <xf numFmtId="3" fontId="12" fillId="14" borderId="44" xfId="3" applyNumberFormat="1" applyFont="1" applyBorder="1" applyAlignment="1" applyProtection="1">
      <alignment horizontal="right" vertical="center"/>
    </xf>
    <xf numFmtId="0" fontId="11" fillId="2" borderId="34" xfId="0" applyFont="1" applyFill="1" applyBorder="1" applyAlignment="1" applyProtection="1">
      <alignment horizontal="left" vertical="center" wrapText="1" indent="3"/>
    </xf>
    <xf numFmtId="0" fontId="0" fillId="2" borderId="34" xfId="0" applyFont="1" applyFill="1" applyBorder="1" applyAlignment="1" applyProtection="1">
      <alignment horizontal="left" vertical="center" wrapText="1" indent="4"/>
    </xf>
    <xf numFmtId="0" fontId="2" fillId="2" borderId="34" xfId="0" applyFont="1" applyFill="1" applyBorder="1" applyAlignment="1" applyProtection="1">
      <alignment horizontal="left" vertical="center" wrapText="1" indent="5"/>
    </xf>
    <xf numFmtId="3" fontId="11" fillId="15" borderId="26" xfId="12" applyFont="1" applyBorder="1" applyAlignment="1" applyProtection="1">
      <alignment horizontal="right" vertical="center"/>
      <protection locked="0"/>
    </xf>
    <xf numFmtId="49" fontId="11" fillId="2" borderId="34" xfId="0" applyNumberFormat="1" applyFont="1" applyFill="1" applyBorder="1" applyAlignment="1" applyProtection="1">
      <alignment horizontal="left" vertical="center" wrapText="1" indent="3"/>
    </xf>
    <xf numFmtId="3" fontId="12" fillId="14" borderId="44" xfId="3" applyNumberFormat="1" applyFont="1" applyBorder="1" applyAlignment="1">
      <alignment horizontal="right" vertical="center"/>
    </xf>
    <xf numFmtId="0" fontId="11" fillId="2" borderId="35" xfId="0" applyFont="1" applyFill="1" applyBorder="1" applyAlignment="1" applyProtection="1">
      <alignment horizontal="left" vertical="center" wrapText="1" indent="1"/>
    </xf>
    <xf numFmtId="3" fontId="12" fillId="14" borderId="29" xfId="3" applyNumberFormat="1" applyFont="1" applyBorder="1">
      <alignment horizontal="center" vertical="center"/>
    </xf>
    <xf numFmtId="3" fontId="11" fillId="15" borderId="29" xfId="12" applyFont="1" applyBorder="1" applyAlignment="1" applyProtection="1">
      <alignment horizontal="right" vertical="center"/>
      <protection locked="0"/>
    </xf>
    <xf numFmtId="0" fontId="12" fillId="2" borderId="32" xfId="0" applyFont="1" applyFill="1" applyBorder="1" applyAlignment="1" applyProtection="1">
      <alignment horizontal="left" vertical="center" wrapText="1"/>
    </xf>
    <xf numFmtId="3" fontId="12" fillId="14" borderId="20" xfId="3" applyNumberFormat="1" applyFont="1" applyBorder="1">
      <alignment horizontal="center" vertical="center"/>
    </xf>
    <xf numFmtId="3" fontId="12" fillId="14" borderId="23" xfId="3" applyNumberFormat="1" applyFont="1" applyBorder="1" applyProtection="1">
      <alignment horizontal="center" vertical="center"/>
    </xf>
    <xf numFmtId="3" fontId="12" fillId="14" borderId="29" xfId="3" applyNumberFormat="1" applyFont="1" applyBorder="1" applyProtection="1">
      <alignment horizontal="center" vertical="center"/>
    </xf>
    <xf numFmtId="0" fontId="11" fillId="2" borderId="33" xfId="0" applyFont="1" applyFill="1" applyBorder="1" applyAlignment="1" applyProtection="1">
      <alignment horizontal="left" vertical="center"/>
    </xf>
    <xf numFmtId="3" fontId="12" fillId="14" borderId="23" xfId="3" applyNumberFormat="1" applyFont="1" applyBorder="1" applyAlignment="1">
      <alignment horizontal="right" vertical="center"/>
    </xf>
    <xf numFmtId="2" fontId="11" fillId="14" borderId="40" xfId="3" applyNumberFormat="1" applyFont="1" applyBorder="1" applyAlignment="1">
      <alignment horizontal="right" vertical="center"/>
    </xf>
    <xf numFmtId="0" fontId="11" fillId="2" borderId="34" xfId="0" applyFont="1" applyFill="1" applyBorder="1" applyAlignment="1" applyProtection="1">
      <alignment horizontal="left" vertical="center" indent="1"/>
    </xf>
    <xf numFmtId="0" fontId="11" fillId="2" borderId="34" xfId="0" applyFont="1" applyFill="1" applyBorder="1" applyAlignment="1" applyProtection="1">
      <alignment horizontal="left" vertical="center" indent="2"/>
    </xf>
    <xf numFmtId="0" fontId="11" fillId="2" borderId="34" xfId="0" applyFont="1" applyFill="1" applyBorder="1" applyAlignment="1" applyProtection="1">
      <alignment horizontal="left" vertical="center"/>
    </xf>
    <xf numFmtId="0" fontId="0" fillId="0" borderId="34" xfId="0" applyFont="1" applyBorder="1" applyAlignment="1" applyProtection="1">
      <alignment horizontal="left" vertical="center" wrapText="1" indent="1"/>
    </xf>
    <xf numFmtId="0" fontId="0" fillId="0" borderId="35" xfId="0" applyFont="1" applyBorder="1" applyAlignment="1" applyProtection="1">
      <alignment horizontal="left" vertical="center" wrapText="1" indent="1"/>
    </xf>
    <xf numFmtId="3" fontId="11" fillId="15" borderId="29" xfId="12" applyNumberFormat="1" applyFont="1" applyBorder="1" applyAlignment="1" applyProtection="1">
      <alignment horizontal="right"/>
      <protection locked="0"/>
    </xf>
    <xf numFmtId="3" fontId="11" fillId="14" borderId="29" xfId="3" applyNumberFormat="1" applyFont="1" applyBorder="1" applyAlignment="1">
      <alignment horizontal="right" vertical="center"/>
    </xf>
    <xf numFmtId="0" fontId="14" fillId="2" borderId="32" xfId="0" applyFont="1" applyFill="1" applyBorder="1" applyAlignment="1" applyProtection="1">
      <alignment horizontal="left"/>
    </xf>
    <xf numFmtId="3" fontId="12" fillId="14" borderId="20" xfId="3" applyNumberFormat="1" applyFont="1" applyBorder="1" applyAlignment="1" applyProtection="1">
      <alignment horizontal="right" vertical="center"/>
    </xf>
    <xf numFmtId="0" fontId="37" fillId="0" borderId="34" xfId="84" applyBorder="1" applyAlignment="1" applyProtection="1">
      <alignment horizontal="left" vertical="center" wrapText="1" indent="2"/>
    </xf>
    <xf numFmtId="2" fontId="12" fillId="14" borderId="26" xfId="3" applyNumberFormat="1" applyFont="1" applyBorder="1" applyAlignment="1" applyProtection="1">
      <alignment horizontal="right" vertical="center" wrapText="1"/>
    </xf>
    <xf numFmtId="2" fontId="12" fillId="14" borderId="44" xfId="3" applyNumberFormat="1" applyFont="1" applyBorder="1" applyAlignment="1" applyProtection="1">
      <alignment horizontal="right" vertical="center" wrapText="1"/>
    </xf>
    <xf numFmtId="0" fontId="11" fillId="0" borderId="34" xfId="0" applyFont="1" applyBorder="1" applyAlignment="1" applyProtection="1">
      <alignment horizontal="left" vertical="center" wrapText="1" indent="1"/>
    </xf>
    <xf numFmtId="0" fontId="0" fillId="2" borderId="35" xfId="0" applyFont="1" applyFill="1" applyBorder="1" applyAlignment="1" applyProtection="1">
      <alignment horizontal="left" vertical="center" wrapText="1"/>
    </xf>
    <xf numFmtId="0" fontId="2" fillId="14" borderId="29" xfId="3" applyFont="1" applyBorder="1" applyAlignment="1">
      <alignment horizontal="right" vertical="center"/>
    </xf>
    <xf numFmtId="0" fontId="11" fillId="2" borderId="46" xfId="0" applyFont="1" applyFill="1" applyBorder="1" applyAlignment="1" applyProtection="1">
      <alignment horizontal="left" vertical="center" wrapText="1"/>
    </xf>
    <xf numFmtId="3" fontId="11" fillId="15" borderId="31" xfId="12" applyFont="1" applyBorder="1" applyAlignment="1" applyProtection="1">
      <alignment horizontal="right" vertical="center"/>
      <protection locked="0"/>
    </xf>
    <xf numFmtId="0" fontId="2" fillId="14" borderId="31" xfId="3" applyFont="1" applyBorder="1" applyAlignment="1">
      <alignment horizontal="right" vertical="center"/>
    </xf>
    <xf numFmtId="2" fontId="11" fillId="2" borderId="31" xfId="32" applyNumberFormat="1" applyFont="1" applyBorder="1" applyAlignment="1" applyProtection="1">
      <alignment horizontal="right" vertical="center"/>
    </xf>
    <xf numFmtId="3" fontId="11" fillId="2" borderId="45" xfId="31" applyFont="1" applyBorder="1" applyAlignment="1">
      <alignment horizontal="right" vertical="center"/>
    </xf>
    <xf numFmtId="3" fontId="2" fillId="14" borderId="26" xfId="3" applyNumberFormat="1" applyFont="1" applyBorder="1" applyAlignment="1" applyProtection="1">
      <alignment horizontal="right" vertical="center"/>
    </xf>
    <xf numFmtId="3" fontId="11" fillId="2" borderId="26" xfId="31" applyFont="1" applyBorder="1" applyAlignment="1">
      <alignment horizontal="right" vertical="center"/>
    </xf>
    <xf numFmtId="2" fontId="11" fillId="14" borderId="26" xfId="3" applyNumberFormat="1" applyFont="1" applyBorder="1" applyAlignment="1" applyProtection="1">
      <alignment horizontal="right" vertical="center"/>
    </xf>
    <xf numFmtId="0" fontId="11" fillId="14" borderId="44" xfId="3" applyFont="1" applyBorder="1" applyAlignment="1" applyProtection="1">
      <alignment horizontal="right" vertical="center"/>
    </xf>
    <xf numFmtId="0" fontId="12" fillId="0" borderId="42" xfId="0" applyFont="1" applyFill="1" applyBorder="1" applyAlignment="1" applyProtection="1">
      <alignment horizontal="left" wrapText="1"/>
    </xf>
    <xf numFmtId="0" fontId="4" fillId="2" borderId="51" xfId="6" applyFont="1" applyFill="1" applyBorder="1" applyAlignment="1" applyProtection="1">
      <alignment horizontal="center" vertical="center" wrapText="1"/>
    </xf>
    <xf numFmtId="0" fontId="4" fillId="2" borderId="53" xfId="6" applyFont="1" applyFill="1" applyBorder="1" applyAlignment="1" applyProtection="1">
      <alignment horizontal="center" vertical="center" wrapText="1"/>
    </xf>
    <xf numFmtId="0" fontId="12" fillId="0" borderId="43" xfId="0" applyFont="1" applyFill="1" applyBorder="1" applyAlignment="1" applyProtection="1">
      <alignment horizontal="left" vertical="center" wrapText="1"/>
    </xf>
    <xf numFmtId="3" fontId="12" fillId="14" borderId="52" xfId="3" applyNumberFormat="1" applyFont="1" applyBorder="1" applyProtection="1">
      <alignment horizontal="center" vertical="center"/>
    </xf>
    <xf numFmtId="3" fontId="11" fillId="14" borderId="52" xfId="3" applyNumberFormat="1" applyFont="1" applyBorder="1" applyAlignment="1" applyProtection="1">
      <alignment horizontal="right" vertical="center"/>
    </xf>
    <xf numFmtId="3" fontId="12" fillId="2" borderId="54" xfId="31" applyFont="1" applyBorder="1" applyAlignment="1" applyProtection="1">
      <alignment horizontal="right" vertical="center"/>
    </xf>
    <xf numFmtId="0" fontId="11" fillId="2" borderId="33" xfId="0" applyFont="1" applyFill="1" applyBorder="1" applyAlignment="1" applyProtection="1">
      <alignment horizontal="left" vertical="center" wrapText="1" indent="1"/>
    </xf>
    <xf numFmtId="3" fontId="11" fillId="15" borderId="23" xfId="12" applyFont="1" applyBorder="1" applyAlignment="1" applyProtection="1">
      <alignment horizontal="right" vertical="center"/>
      <protection locked="0"/>
    </xf>
    <xf numFmtId="3" fontId="2" fillId="14" borderId="23" xfId="3" applyNumberFormat="1" applyFont="1" applyBorder="1" applyAlignment="1" applyProtection="1">
      <alignment horizontal="right" vertical="center"/>
    </xf>
    <xf numFmtId="2" fontId="11" fillId="2" borderId="23" xfId="32" applyNumberFormat="1" applyFont="1" applyBorder="1" applyAlignment="1" applyProtection="1">
      <alignment horizontal="right" vertical="center"/>
    </xf>
    <xf numFmtId="3" fontId="2" fillId="2" borderId="29" xfId="31" applyFont="1" applyBorder="1" applyAlignment="1" applyProtection="1">
      <alignment horizontal="right" vertical="center"/>
    </xf>
    <xf numFmtId="3" fontId="11" fillId="2" borderId="41" xfId="31" applyFont="1" applyBorder="1" applyAlignment="1" applyProtection="1">
      <alignment horizontal="right" vertical="center"/>
    </xf>
    <xf numFmtId="0" fontId="11" fillId="2" borderId="9" xfId="0" applyFont="1" applyFill="1" applyBorder="1" applyAlignment="1" applyProtection="1">
      <alignment horizontal="left" wrapText="1" indent="1"/>
    </xf>
    <xf numFmtId="0" fontId="11" fillId="2" borderId="9" xfId="0" applyFont="1" applyFill="1" applyBorder="1" applyAlignment="1" applyProtection="1">
      <alignment horizontal="center" wrapText="1"/>
    </xf>
    <xf numFmtId="0" fontId="12" fillId="2" borderId="32" xfId="0" applyFont="1" applyFill="1" applyBorder="1" applyAlignment="1" applyProtection="1">
      <alignment vertical="center"/>
    </xf>
    <xf numFmtId="3" fontId="11" fillId="2" borderId="9" xfId="0" applyNumberFormat="1" applyFont="1" applyFill="1" applyBorder="1" applyProtection="1">
      <alignment vertical="center"/>
    </xf>
    <xf numFmtId="0" fontId="12" fillId="0" borderId="9" xfId="0" applyFont="1" applyFill="1" applyBorder="1" applyAlignment="1" applyProtection="1">
      <alignment horizontal="left" vertical="center" wrapText="1"/>
    </xf>
    <xf numFmtId="0" fontId="12" fillId="2" borderId="9" xfId="0" applyFont="1" applyFill="1" applyBorder="1" applyAlignment="1" applyProtection="1">
      <alignment vertical="center"/>
    </xf>
    <xf numFmtId="3" fontId="12" fillId="2" borderId="9" xfId="31" applyFont="1" applyBorder="1" applyAlignment="1" applyProtection="1">
      <alignment horizontal="right" vertical="center"/>
    </xf>
    <xf numFmtId="2" fontId="12" fillId="14" borderId="20" xfId="3" applyNumberFormat="1" applyFont="1" applyBorder="1" applyAlignment="1" applyProtection="1">
      <alignment horizontal="right" vertical="center" wrapText="1"/>
    </xf>
    <xf numFmtId="0" fontId="11" fillId="0" borderId="36" xfId="0" applyFont="1" applyFill="1" applyBorder="1" applyAlignment="1" applyProtection="1">
      <alignment horizontal="left" vertical="center" wrapText="1"/>
    </xf>
    <xf numFmtId="0" fontId="2" fillId="2" borderId="23" xfId="6" applyFont="1" applyFill="1" applyBorder="1" applyAlignment="1" applyProtection="1">
      <alignment horizontal="center" vertical="center" wrapText="1"/>
    </xf>
    <xf numFmtId="3" fontId="11" fillId="2" borderId="36" xfId="31" applyFont="1" applyBorder="1" applyAlignment="1" applyProtection="1">
      <alignment horizontal="right" vertical="center"/>
    </xf>
    <xf numFmtId="0" fontId="11" fillId="2" borderId="37" xfId="0" applyFont="1" applyFill="1" applyBorder="1" applyAlignment="1" applyProtection="1">
      <alignment horizontal="left" vertical="center" wrapText="1"/>
    </xf>
    <xf numFmtId="3" fontId="11" fillId="2" borderId="37" xfId="31" applyFont="1" applyBorder="1" applyAlignment="1" applyProtection="1">
      <alignment horizontal="right" vertical="center"/>
    </xf>
    <xf numFmtId="2" fontId="12" fillId="14" borderId="37" xfId="3" applyNumberFormat="1" applyFont="1" applyBorder="1" applyAlignment="1" applyProtection="1">
      <alignment horizontal="right" vertical="center" wrapText="1"/>
    </xf>
    <xf numFmtId="0" fontId="11" fillId="2" borderId="37" xfId="0" applyFont="1" applyFill="1" applyBorder="1" applyAlignment="1" applyProtection="1">
      <alignment horizontal="left" vertical="center" wrapText="1" indent="1"/>
    </xf>
    <xf numFmtId="0" fontId="11" fillId="2" borderId="38" xfId="0" applyFont="1" applyFill="1" applyBorder="1" applyAlignment="1" applyProtection="1">
      <alignment horizontal="left" vertical="center" wrapText="1"/>
    </xf>
    <xf numFmtId="3" fontId="11" fillId="2" borderId="38" xfId="31" applyFont="1" applyBorder="1" applyAlignment="1" applyProtection="1">
      <alignment horizontal="right" vertical="center"/>
    </xf>
    <xf numFmtId="0" fontId="11" fillId="17" borderId="32" xfId="10" applyFont="1" applyBorder="1" applyProtection="1">
      <alignment horizontal="left" vertical="center"/>
    </xf>
    <xf numFmtId="0" fontId="11" fillId="17" borderId="20" xfId="10" applyFont="1" applyBorder="1" applyProtection="1">
      <alignment horizontal="left" vertical="center"/>
    </xf>
    <xf numFmtId="3" fontId="12" fillId="14" borderId="44" xfId="3" applyNumberFormat="1" applyFont="1" applyBorder="1" applyAlignment="1" applyProtection="1">
      <alignment horizontal="right" vertical="center" wrapText="1"/>
    </xf>
    <xf numFmtId="3" fontId="2" fillId="14" borderId="26" xfId="3" applyNumberFormat="1" applyFont="1" applyBorder="1" applyProtection="1">
      <alignment horizontal="center" vertical="center"/>
    </xf>
    <xf numFmtId="3" fontId="12" fillId="14" borderId="44" xfId="3" applyNumberFormat="1" applyFont="1" applyBorder="1" applyAlignment="1" applyProtection="1">
      <alignment horizontal="right" wrapText="1"/>
    </xf>
    <xf numFmtId="3" fontId="12" fillId="14" borderId="26" xfId="3" applyNumberFormat="1" applyFont="1" applyBorder="1" applyAlignment="1" applyProtection="1">
      <alignment horizontal="left" vertical="center"/>
    </xf>
    <xf numFmtId="0" fontId="11" fillId="2" borderId="46" xfId="0" applyFont="1" applyFill="1" applyBorder="1" applyAlignment="1" applyProtection="1">
      <alignment vertical="center" wrapText="1"/>
    </xf>
    <xf numFmtId="3" fontId="12" fillId="14" borderId="31" xfId="3" applyNumberFormat="1" applyFont="1" applyBorder="1" applyAlignment="1" applyProtection="1">
      <alignment horizontal="right" vertical="center" wrapText="1"/>
    </xf>
    <xf numFmtId="3" fontId="2" fillId="14" borderId="31" xfId="3" applyNumberFormat="1" applyFont="1" applyBorder="1" applyAlignment="1" applyProtection="1">
      <alignment horizontal="right" vertical="center"/>
    </xf>
    <xf numFmtId="3" fontId="12" fillId="14" borderId="45" xfId="3" applyNumberFormat="1" applyFont="1" applyBorder="1" applyAlignment="1" applyProtection="1">
      <alignment horizontal="right" vertical="center" wrapText="1"/>
    </xf>
    <xf numFmtId="3" fontId="2" fillId="14" borderId="20" xfId="3" applyNumberFormat="1" applyFont="1" applyBorder="1" applyProtection="1">
      <alignment horizontal="center" vertical="center"/>
    </xf>
    <xf numFmtId="0" fontId="11" fillId="2" borderId="49" xfId="0" applyFont="1" applyFill="1" applyBorder="1" applyAlignment="1" applyProtection="1">
      <alignment horizontal="left" vertical="center" wrapText="1" indent="2"/>
    </xf>
    <xf numFmtId="3" fontId="11" fillId="15" borderId="48" xfId="12" applyNumberFormat="1" applyFont="1" applyBorder="1" applyAlignment="1" applyProtection="1">
      <alignment horizontal="right" vertical="center"/>
      <protection locked="0"/>
    </xf>
    <xf numFmtId="2" fontId="11" fillId="2" borderId="48" xfId="32" applyNumberFormat="1" applyFont="1" applyBorder="1" applyAlignment="1" applyProtection="1">
      <alignment horizontal="right" vertical="center"/>
    </xf>
    <xf numFmtId="3" fontId="11" fillId="2" borderId="50" xfId="31" applyFont="1" applyBorder="1" applyAlignment="1" applyProtection="1">
      <alignment horizontal="right" vertical="center"/>
    </xf>
    <xf numFmtId="3" fontId="12" fillId="14" borderId="20" xfId="3" applyNumberFormat="1" applyFont="1" applyBorder="1" applyAlignment="1" applyProtection="1">
      <alignment horizontal="left" vertical="center"/>
    </xf>
    <xf numFmtId="3" fontId="12" fillId="2" borderId="39" xfId="31" applyFont="1" applyBorder="1" applyAlignment="1" applyProtection="1">
      <alignment horizontal="right" vertical="center"/>
    </xf>
    <xf numFmtId="0" fontId="2" fillId="14" borderId="20" xfId="3" applyFont="1" applyBorder="1" applyAlignment="1" applyProtection="1">
      <alignment horizontal="center" vertical="center"/>
    </xf>
    <xf numFmtId="3" fontId="12" fillId="14" borderId="23" xfId="3" applyNumberFormat="1" applyFont="1" applyBorder="1" applyAlignment="1" applyProtection="1">
      <alignment horizontal="right" vertical="center" wrapText="1"/>
    </xf>
    <xf numFmtId="0" fontId="2" fillId="14" borderId="23" xfId="3" applyFont="1" applyBorder="1" applyAlignment="1" applyProtection="1">
      <alignment horizontal="center" vertical="center"/>
    </xf>
    <xf numFmtId="3" fontId="12" fillId="14" borderId="40" xfId="3" applyNumberFormat="1" applyFont="1" applyBorder="1" applyAlignment="1" applyProtection="1">
      <alignment horizontal="right" vertical="center" wrapText="1"/>
    </xf>
    <xf numFmtId="0" fontId="2" fillId="14" borderId="26" xfId="3" applyFont="1" applyBorder="1" applyAlignment="1" applyProtection="1">
      <alignment horizontal="center" vertical="center"/>
    </xf>
    <xf numFmtId="0" fontId="2" fillId="14" borderId="29" xfId="3" applyFont="1" applyBorder="1" applyAlignment="1" applyProtection="1">
      <alignment horizontal="center" vertical="center"/>
    </xf>
    <xf numFmtId="0" fontId="3" fillId="2" borderId="32" xfId="5" applyFont="1" applyFill="1" applyBorder="1" applyAlignment="1" applyProtection="1">
      <alignment horizontal="left" wrapText="1"/>
    </xf>
    <xf numFmtId="0" fontId="11" fillId="17" borderId="20" xfId="10" applyFont="1" applyBorder="1" applyAlignment="1" applyProtection="1">
      <alignment horizontal="center" vertical="center"/>
    </xf>
    <xf numFmtId="0" fontId="11" fillId="17" borderId="20" xfId="10" applyFont="1" applyBorder="1" applyAlignment="1" applyProtection="1">
      <alignment horizontal="left" vertical="center"/>
    </xf>
    <xf numFmtId="3" fontId="11" fillId="17" borderId="39" xfId="7" applyFont="1" applyBorder="1" applyAlignment="1" applyProtection="1">
      <alignment horizontal="right" vertical="center"/>
    </xf>
    <xf numFmtId="4" fontId="11" fillId="14" borderId="26" xfId="3" applyNumberFormat="1" applyFont="1" applyBorder="1">
      <alignment horizontal="center" vertical="center"/>
    </xf>
    <xf numFmtId="3" fontId="11" fillId="14" borderId="44" xfId="3" applyNumberFormat="1" applyFont="1" applyBorder="1">
      <alignment horizontal="center" vertical="center"/>
    </xf>
    <xf numFmtId="3" fontId="12" fillId="14" borderId="26" xfId="3" applyNumberFormat="1" applyFont="1" applyBorder="1">
      <alignment horizontal="center" vertical="center"/>
    </xf>
    <xf numFmtId="3" fontId="11" fillId="14" borderId="26" xfId="3" applyNumberFormat="1" applyFont="1" applyBorder="1" applyAlignment="1">
      <alignment horizontal="center" vertical="center"/>
    </xf>
    <xf numFmtId="4" fontId="11" fillId="2" borderId="26" xfId="32" applyNumberFormat="1" applyFont="1" applyBorder="1" applyAlignment="1" applyProtection="1">
      <alignment horizontal="right" vertical="center"/>
    </xf>
    <xf numFmtId="3" fontId="2" fillId="14" borderId="26" xfId="3" applyNumberFormat="1" applyFont="1" applyBorder="1" applyAlignment="1">
      <alignment horizontal="center" vertical="center"/>
    </xf>
    <xf numFmtId="2" fontId="11" fillId="14" borderId="26" xfId="3" applyNumberFormat="1" applyFont="1" applyBorder="1" applyAlignment="1">
      <alignment horizontal="center" vertical="center"/>
    </xf>
    <xf numFmtId="4" fontId="11" fillId="14" borderId="26" xfId="3" applyNumberFormat="1" applyFont="1" applyBorder="1" applyAlignment="1">
      <alignment horizontal="center" vertical="center"/>
    </xf>
    <xf numFmtId="3" fontId="11" fillId="14" borderId="44" xfId="3" applyNumberFormat="1" applyFont="1" applyBorder="1" applyAlignment="1">
      <alignment horizontal="center" vertical="center"/>
    </xf>
    <xf numFmtId="1" fontId="11" fillId="14" borderId="26" xfId="3" applyNumberFormat="1" applyFont="1" applyBorder="1">
      <alignment horizontal="center" vertical="center"/>
    </xf>
    <xf numFmtId="3" fontId="11" fillId="2" borderId="44" xfId="31" applyFont="1" applyBorder="1">
      <alignment horizontal="right" vertical="center"/>
    </xf>
    <xf numFmtId="4" fontId="11" fillId="14" borderId="26" xfId="3" applyNumberFormat="1" applyFont="1" applyBorder="1" applyAlignment="1" applyProtection="1">
      <alignment horizontal="right" vertical="center" wrapText="1"/>
    </xf>
    <xf numFmtId="3" fontId="11" fillId="14" borderId="44" xfId="3" applyNumberFormat="1" applyFont="1" applyBorder="1" applyAlignment="1" applyProtection="1">
      <alignment horizontal="right" wrapText="1"/>
    </xf>
    <xf numFmtId="1" fontId="11" fillId="14" borderId="44" xfId="3" applyNumberFormat="1" applyFont="1" applyBorder="1">
      <alignment horizontal="center" vertical="center"/>
    </xf>
    <xf numFmtId="4" fontId="11" fillId="7" borderId="26" xfId="32" applyNumberFormat="1" applyFont="1" applyFill="1" applyBorder="1" applyAlignment="1" applyProtection="1">
      <alignment horizontal="right" vertical="center"/>
    </xf>
    <xf numFmtId="2" fontId="11" fillId="7" borderId="26" xfId="3" applyNumberFormat="1" applyFont="1" applyFill="1" applyBorder="1" applyAlignment="1" applyProtection="1">
      <alignment horizontal="right" vertical="center" wrapText="1"/>
    </xf>
    <xf numFmtId="4" fontId="11" fillId="7" borderId="26" xfId="3" applyNumberFormat="1" applyFont="1" applyFill="1" applyBorder="1" applyAlignment="1" applyProtection="1">
      <alignment horizontal="right" vertical="center" wrapText="1"/>
    </xf>
    <xf numFmtId="3" fontId="2" fillId="14" borderId="26" xfId="3" applyNumberFormat="1" applyFont="1" applyBorder="1" applyAlignment="1">
      <alignment horizontal="right" vertical="center"/>
    </xf>
    <xf numFmtId="1" fontId="11" fillId="14" borderId="26" xfId="3" applyNumberFormat="1" applyFont="1" applyBorder="1" applyAlignment="1">
      <alignment horizontal="right" vertical="center"/>
    </xf>
    <xf numFmtId="4" fontId="11" fillId="14" borderId="26" xfId="3" applyNumberFormat="1" applyFont="1" applyBorder="1" applyAlignment="1">
      <alignment horizontal="right" vertical="center"/>
    </xf>
    <xf numFmtId="1" fontId="11" fillId="14" borderId="44" xfId="3" applyNumberFormat="1" applyFont="1" applyBorder="1" applyAlignment="1">
      <alignment horizontal="right" vertical="center"/>
    </xf>
    <xf numFmtId="2" fontId="11" fillId="7" borderId="26" xfId="32" applyNumberFormat="1" applyFont="1" applyFill="1" applyBorder="1" applyAlignment="1" applyProtection="1">
      <alignment horizontal="right" vertical="center"/>
    </xf>
    <xf numFmtId="3" fontId="11" fillId="14" borderId="31" xfId="3" applyNumberFormat="1" applyFont="1" applyBorder="1">
      <alignment horizontal="center" vertical="center"/>
    </xf>
    <xf numFmtId="4" fontId="11" fillId="14" borderId="31" xfId="3" applyNumberFormat="1" applyFont="1" applyBorder="1">
      <alignment horizontal="center" vertical="center"/>
    </xf>
    <xf numFmtId="3" fontId="11" fillId="14" borderId="45" xfId="3" applyNumberFormat="1" applyFont="1" applyBorder="1">
      <alignment horizontal="center" vertical="center"/>
    </xf>
    <xf numFmtId="3" fontId="11" fillId="15" borderId="48" xfId="12" applyFont="1" applyBorder="1" applyAlignment="1" applyProtection="1">
      <alignment horizontal="right" vertical="center"/>
      <protection locked="0"/>
    </xf>
    <xf numFmtId="3" fontId="11" fillId="14" borderId="48" xfId="3" applyNumberFormat="1" applyFont="1" applyBorder="1" applyAlignment="1">
      <alignment horizontal="right" vertical="center"/>
    </xf>
    <xf numFmtId="3" fontId="11" fillId="2" borderId="48" xfId="31" applyFont="1" applyBorder="1" applyAlignment="1">
      <alignment horizontal="right" vertical="center"/>
    </xf>
    <xf numFmtId="4" fontId="11" fillId="2" borderId="48" xfId="32" applyNumberFormat="1" applyFont="1" applyBorder="1" applyAlignment="1" applyProtection="1">
      <alignment horizontal="right" vertical="center"/>
    </xf>
    <xf numFmtId="3" fontId="11" fillId="2" borderId="50" xfId="31" applyFont="1" applyBorder="1" applyAlignment="1">
      <alignment horizontal="right" vertical="center"/>
    </xf>
    <xf numFmtId="3" fontId="2" fillId="14" borderId="20" xfId="3" applyNumberFormat="1" applyFont="1" applyBorder="1" applyAlignment="1">
      <alignment horizontal="right" vertical="center"/>
    </xf>
    <xf numFmtId="3" fontId="12" fillId="2" borderId="39" xfId="31" applyFont="1" applyBorder="1">
      <alignment horizontal="right" vertical="center"/>
    </xf>
    <xf numFmtId="0" fontId="37" fillId="0" borderId="34" xfId="84" applyBorder="1" applyAlignment="1" applyProtection="1">
      <alignment horizontal="left" vertical="center" wrapText="1" indent="3"/>
    </xf>
    <xf numFmtId="0" fontId="11" fillId="2" borderId="9" xfId="0" applyFont="1" applyFill="1" applyBorder="1" applyAlignment="1" applyProtection="1">
      <alignment horizontal="left" vertical="center" wrapText="1" indent="2"/>
    </xf>
    <xf numFmtId="0" fontId="11" fillId="7" borderId="33" xfId="0" applyFont="1" applyFill="1" applyBorder="1" applyAlignment="1" applyProtection="1">
      <alignment horizontal="left" vertical="center" wrapText="1"/>
    </xf>
    <xf numFmtId="3" fontId="12" fillId="14" borderId="23" xfId="3" applyNumberFormat="1" applyFont="1" applyBorder="1">
      <alignment horizontal="center" vertical="center"/>
    </xf>
    <xf numFmtId="3" fontId="11" fillId="7" borderId="23" xfId="31" applyFont="1" applyFill="1" applyBorder="1">
      <alignment horizontal="right" vertical="center"/>
    </xf>
    <xf numFmtId="3" fontId="11" fillId="14" borderId="40" xfId="3" applyNumberFormat="1" applyFont="1" applyBorder="1">
      <alignment horizontal="center" vertical="center"/>
    </xf>
    <xf numFmtId="0" fontId="11" fillId="7" borderId="34" xfId="0" applyFont="1" applyFill="1" applyBorder="1" applyAlignment="1" applyProtection="1">
      <alignment horizontal="left" vertical="center" wrapText="1"/>
    </xf>
    <xf numFmtId="3" fontId="11" fillId="7" borderId="26" xfId="31" applyFont="1" applyFill="1" applyBorder="1">
      <alignment horizontal="right" vertical="center"/>
    </xf>
    <xf numFmtId="0" fontId="11" fillId="7" borderId="35" xfId="0" applyFont="1" applyFill="1" applyBorder="1" applyAlignment="1" applyProtection="1">
      <alignment horizontal="left" vertical="center" wrapText="1"/>
    </xf>
    <xf numFmtId="3" fontId="11" fillId="7" borderId="29" xfId="31" applyFont="1" applyFill="1" applyBorder="1">
      <alignment horizontal="right" vertical="center"/>
    </xf>
    <xf numFmtId="3" fontId="11" fillId="14" borderId="29" xfId="3" applyNumberFormat="1" applyFont="1" applyBorder="1">
      <alignment horizontal="center" vertical="center"/>
    </xf>
    <xf numFmtId="3" fontId="11" fillId="14" borderId="41" xfId="3" applyNumberFormat="1" applyFont="1" applyBorder="1">
      <alignment horizontal="center" vertical="center"/>
    </xf>
    <xf numFmtId="0" fontId="11" fillId="2" borderId="36" xfId="0" applyFont="1" applyFill="1" applyBorder="1" applyAlignment="1" applyProtection="1">
      <alignment vertical="center" wrapText="1"/>
    </xf>
    <xf numFmtId="0" fontId="11" fillId="2" borderId="36" xfId="0" applyFont="1" applyFill="1" applyBorder="1" applyAlignment="1" applyProtection="1">
      <alignment horizontal="center" vertical="center"/>
    </xf>
    <xf numFmtId="3" fontId="12" fillId="2" borderId="36" xfId="3" applyNumberFormat="1" applyFont="1" applyFill="1" applyBorder="1" applyAlignment="1" applyProtection="1">
      <alignment horizontal="right" wrapText="1"/>
    </xf>
    <xf numFmtId="0" fontId="2" fillId="2" borderId="36" xfId="0" applyFont="1" applyFill="1" applyBorder="1" applyProtection="1">
      <alignment vertical="center"/>
    </xf>
    <xf numFmtId="0" fontId="11" fillId="2" borderId="33" xfId="0" applyFont="1" applyFill="1" applyBorder="1" applyProtection="1">
      <alignment vertical="center"/>
    </xf>
    <xf numFmtId="0" fontId="11" fillId="2" borderId="47" xfId="0" applyFont="1" applyFill="1" applyBorder="1" applyAlignment="1" applyProtection="1">
      <alignment vertical="center" wrapText="1"/>
    </xf>
    <xf numFmtId="0" fontId="11" fillId="2" borderId="47" xfId="0" applyFont="1" applyFill="1" applyBorder="1" applyAlignment="1" applyProtection="1">
      <alignment horizontal="center" vertical="center"/>
    </xf>
    <xf numFmtId="3" fontId="12" fillId="2" borderId="47" xfId="3" applyNumberFormat="1" applyFont="1" applyFill="1" applyBorder="1" applyAlignment="1" applyProtection="1">
      <alignment horizontal="right" wrapText="1"/>
    </xf>
    <xf numFmtId="0" fontId="2" fillId="2" borderId="47" xfId="0" applyFont="1" applyFill="1" applyBorder="1" applyProtection="1">
      <alignment vertical="center"/>
    </xf>
    <xf numFmtId="0" fontId="11" fillId="2" borderId="49" xfId="0" applyFont="1" applyFill="1" applyBorder="1" applyProtection="1">
      <alignment vertical="center"/>
    </xf>
    <xf numFmtId="9" fontId="11" fillId="17" borderId="39" xfId="9" applyFont="1" applyBorder="1" applyProtection="1">
      <alignment horizontal="right" vertical="center"/>
    </xf>
    <xf numFmtId="0" fontId="0" fillId="2" borderId="34" xfId="0" applyFill="1" applyBorder="1">
      <alignment vertical="center"/>
    </xf>
    <xf numFmtId="0" fontId="0" fillId="2" borderId="35" xfId="0" applyFill="1" applyBorder="1">
      <alignment vertical="center"/>
    </xf>
    <xf numFmtId="49" fontId="0" fillId="15" borderId="23" xfId="19" applyNumberFormat="1" applyFont="1" applyBorder="1">
      <alignment horizontal="center" vertical="center" wrapText="1"/>
      <protection locked="0"/>
    </xf>
    <xf numFmtId="0" fontId="0" fillId="15" borderId="26" xfId="19" applyFont="1" applyBorder="1">
      <alignment horizontal="center" vertical="center" wrapText="1"/>
      <protection locked="0"/>
    </xf>
    <xf numFmtId="0" fontId="0" fillId="15" borderId="29" xfId="19" applyFont="1" applyBorder="1">
      <alignment horizontal="center" vertical="center" wrapText="1"/>
      <protection locked="0"/>
    </xf>
    <xf numFmtId="0" fontId="0" fillId="2" borderId="23" xfId="36" applyNumberFormat="1" applyFont="1" applyBorder="1">
      <alignment horizontal="center" vertical="center" wrapText="1"/>
    </xf>
    <xf numFmtId="0" fontId="0" fillId="2" borderId="26" xfId="36" applyNumberFormat="1" applyFont="1" applyBorder="1">
      <alignment horizontal="center" vertical="center" wrapText="1"/>
    </xf>
    <xf numFmtId="0" fontId="0" fillId="2" borderId="29" xfId="36" applyNumberFormat="1" applyFont="1" applyBorder="1">
      <alignment horizontal="center" vertical="center" wrapText="1"/>
    </xf>
    <xf numFmtId="0" fontId="35" fillId="2" borderId="0" xfId="0" applyFont="1" applyFill="1" applyBorder="1">
      <alignment vertical="center"/>
    </xf>
    <xf numFmtId="0" fontId="0" fillId="17" borderId="32" xfId="10" applyFont="1" applyBorder="1">
      <alignment horizontal="left" vertical="center"/>
    </xf>
    <xf numFmtId="3" fontId="0" fillId="2" borderId="41" xfId="31" applyFont="1" applyBorder="1">
      <alignment horizontal="right" vertical="center"/>
    </xf>
    <xf numFmtId="3" fontId="0" fillId="14" borderId="41" xfId="3" applyNumberFormat="1" applyFont="1" applyBorder="1">
      <alignment horizontal="center" vertical="center"/>
    </xf>
    <xf numFmtId="3" fontId="0" fillId="2" borderId="40" xfId="31" applyFont="1" applyBorder="1">
      <alignment horizontal="right" vertical="center"/>
    </xf>
    <xf numFmtId="3" fontId="0" fillId="2" borderId="44" xfId="31" applyFont="1" applyBorder="1">
      <alignment horizontal="right" vertical="center"/>
    </xf>
    <xf numFmtId="3" fontId="0" fillId="14" borderId="39" xfId="3" applyNumberFormat="1" applyFont="1" applyBorder="1">
      <alignment horizontal="center" vertical="center"/>
    </xf>
    <xf numFmtId="0" fontId="0" fillId="2" borderId="40" xfId="0" applyFill="1" applyBorder="1">
      <alignment vertical="center"/>
    </xf>
    <xf numFmtId="0" fontId="0" fillId="2" borderId="44" xfId="0" applyFill="1" applyBorder="1">
      <alignment vertical="center"/>
    </xf>
    <xf numFmtId="0" fontId="0" fillId="2" borderId="41" xfId="0" applyFill="1" applyBorder="1">
      <alignment vertical="center"/>
    </xf>
    <xf numFmtId="0" fontId="0" fillId="2" borderId="33" xfId="0" applyFill="1" applyBorder="1">
      <alignment vertical="center"/>
    </xf>
    <xf numFmtId="0" fontId="6" fillId="2" borderId="42" xfId="0" applyFont="1" applyFill="1" applyBorder="1" applyProtection="1">
      <alignment vertical="center"/>
    </xf>
    <xf numFmtId="0" fontId="2" fillId="2" borderId="43" xfId="0" applyFont="1" applyFill="1" applyBorder="1" applyProtection="1">
      <alignment vertical="center"/>
    </xf>
    <xf numFmtId="9" fontId="4" fillId="2" borderId="52" xfId="5" applyNumberFormat="1" applyFont="1" applyFill="1" applyBorder="1" applyAlignment="1" applyProtection="1">
      <alignment horizontal="center" vertical="center" wrapText="1"/>
    </xf>
    <xf numFmtId="0" fontId="4" fillId="2" borderId="32" xfId="0" applyFont="1" applyFill="1" applyBorder="1" applyProtection="1">
      <alignment vertical="center"/>
    </xf>
    <xf numFmtId="171" fontId="2" fillId="15" borderId="20" xfId="18" applyFont="1" applyBorder="1">
      <alignment horizontal="right" vertical="center"/>
      <protection locked="0"/>
    </xf>
    <xf numFmtId="3" fontId="2" fillId="18" borderId="20" xfId="21" applyBorder="1">
      <alignment horizontal="right" vertical="center"/>
      <protection locked="0"/>
    </xf>
    <xf numFmtId="3" fontId="2" fillId="15" borderId="20" xfId="12" applyFont="1" applyBorder="1" applyAlignment="1">
      <alignment horizontal="center" vertical="center"/>
      <protection locked="0"/>
    </xf>
    <xf numFmtId="0" fontId="2" fillId="15" borderId="20" xfId="19" applyFont="1" applyBorder="1">
      <alignment horizontal="center" vertical="center" wrapText="1"/>
      <protection locked="0"/>
    </xf>
    <xf numFmtId="3" fontId="2" fillId="2" borderId="20" xfId="31" applyFont="1" applyBorder="1">
      <alignment horizontal="right" vertical="center"/>
    </xf>
    <xf numFmtId="49" fontId="2" fillId="15" borderId="39" xfId="20" applyFont="1" applyBorder="1">
      <alignment vertical="center"/>
      <protection locked="0"/>
    </xf>
    <xf numFmtId="0" fontId="0" fillId="2" borderId="23" xfId="0" applyFont="1" applyFill="1" applyBorder="1" applyAlignment="1">
      <alignment horizontal="center" vertical="center"/>
    </xf>
    <xf numFmtId="3" fontId="2" fillId="14" borderId="23" xfId="3" applyNumberFormat="1" applyFont="1" applyBorder="1">
      <alignment horizontal="center" vertical="center"/>
    </xf>
    <xf numFmtId="171" fontId="2" fillId="15" borderId="23" xfId="18" applyFont="1" applyBorder="1">
      <alignment horizontal="right" vertical="center"/>
      <protection locked="0"/>
    </xf>
    <xf numFmtId="3" fontId="2" fillId="18" borderId="23" xfId="21" applyBorder="1">
      <alignment horizontal="right" vertical="center"/>
      <protection locked="0"/>
    </xf>
    <xf numFmtId="3" fontId="2" fillId="15" borderId="23" xfId="12" applyFont="1" applyBorder="1" applyAlignment="1">
      <alignment horizontal="center" vertical="center"/>
      <protection locked="0"/>
    </xf>
    <xf numFmtId="0" fontId="2" fillId="15" borderId="23" xfId="19" applyFont="1" applyBorder="1">
      <alignment horizontal="center" vertical="center" wrapText="1"/>
      <protection locked="0"/>
    </xf>
    <xf numFmtId="3" fontId="0" fillId="15" borderId="23" xfId="12" applyFont="1" applyBorder="1" applyAlignment="1">
      <alignment horizontal="center" vertical="center"/>
      <protection locked="0"/>
    </xf>
    <xf numFmtId="49" fontId="2" fillId="15" borderId="40" xfId="20" applyFont="1" applyBorder="1">
      <alignment vertical="center"/>
      <protection locked="0"/>
    </xf>
    <xf numFmtId="0" fontId="2" fillId="2" borderId="26" xfId="0" applyFont="1" applyFill="1" applyBorder="1" applyAlignment="1">
      <alignment horizontal="center" vertical="center"/>
    </xf>
    <xf numFmtId="171" fontId="2" fillId="15" borderId="26" xfId="18" applyFont="1" applyBorder="1">
      <alignment horizontal="right" vertical="center"/>
      <protection locked="0"/>
    </xf>
    <xf numFmtId="3" fontId="2" fillId="18" borderId="26" xfId="21" applyBorder="1">
      <alignment horizontal="right" vertical="center"/>
      <protection locked="0"/>
    </xf>
    <xf numFmtId="3" fontId="2" fillId="15" borderId="26" xfId="12" applyFont="1" applyBorder="1" applyAlignment="1">
      <alignment horizontal="center" vertical="center"/>
      <protection locked="0"/>
    </xf>
    <xf numFmtId="0" fontId="2" fillId="15" borderId="26" xfId="19" applyFont="1" applyBorder="1">
      <alignment horizontal="center" vertical="center" wrapText="1"/>
      <protection locked="0"/>
    </xf>
    <xf numFmtId="3" fontId="0" fillId="15" borderId="26" xfId="12" applyFont="1" applyBorder="1" applyAlignment="1">
      <alignment horizontal="center" vertical="center"/>
      <protection locked="0"/>
    </xf>
    <xf numFmtId="49" fontId="2" fillId="15" borderId="44" xfId="20" applyFont="1" applyBorder="1">
      <alignment vertical="center"/>
      <protection locked="0"/>
    </xf>
    <xf numFmtId="0" fontId="0" fillId="2" borderId="26" xfId="0" applyFont="1" applyFill="1" applyBorder="1" applyAlignment="1">
      <alignment horizontal="center" vertical="center"/>
    </xf>
    <xf numFmtId="171" fontId="2" fillId="18" borderId="26" xfId="26" applyBorder="1">
      <alignment horizontal="right" vertical="center"/>
      <protection locked="0"/>
    </xf>
    <xf numFmtId="0" fontId="2" fillId="18" borderId="26" xfId="27" applyFont="1" applyBorder="1">
      <alignment horizontal="center" vertical="center" wrapText="1"/>
      <protection locked="0"/>
    </xf>
    <xf numFmtId="164" fontId="2" fillId="18" borderId="44" xfId="28" applyNumberFormat="1" applyBorder="1">
      <alignment horizontal="center" vertical="center" wrapText="1"/>
      <protection locked="0"/>
    </xf>
    <xf numFmtId="0" fontId="0" fillId="2" borderId="34" xfId="0" applyFill="1" applyBorder="1" applyAlignment="1">
      <alignment horizontal="left" vertical="center" wrapText="1" indent="2"/>
    </xf>
    <xf numFmtId="3" fontId="2" fillId="18" borderId="44" xfId="21" applyBorder="1">
      <alignment horizontal="right" vertical="center"/>
      <protection locked="0"/>
    </xf>
    <xf numFmtId="0" fontId="2" fillId="2" borderId="29" xfId="0" applyFont="1" applyFill="1" applyBorder="1" applyAlignment="1">
      <alignment horizontal="center" vertical="center"/>
    </xf>
    <xf numFmtId="171" fontId="2" fillId="15" borderId="29" xfId="18" applyFont="1" applyBorder="1">
      <alignment horizontal="right" vertical="center"/>
      <protection locked="0"/>
    </xf>
    <xf numFmtId="3" fontId="2" fillId="18" borderId="29" xfId="21" applyBorder="1">
      <alignment horizontal="right" vertical="center"/>
      <protection locked="0"/>
    </xf>
    <xf numFmtId="3" fontId="2" fillId="15" borderId="29" xfId="12" applyFont="1" applyBorder="1" applyAlignment="1">
      <alignment horizontal="center" vertical="center"/>
      <protection locked="0"/>
    </xf>
    <xf numFmtId="0" fontId="2" fillId="15" borderId="29" xfId="19" applyFont="1" applyBorder="1">
      <alignment horizontal="center" vertical="center" wrapText="1"/>
      <protection locked="0"/>
    </xf>
    <xf numFmtId="3" fontId="0" fillId="15" borderId="29" xfId="12" applyFont="1" applyBorder="1" applyAlignment="1">
      <alignment horizontal="center" vertical="center"/>
      <protection locked="0"/>
    </xf>
    <xf numFmtId="49" fontId="2" fillId="15" borderId="41" xfId="20" applyFont="1" applyBorder="1">
      <alignment vertical="center"/>
      <protection locked="0"/>
    </xf>
    <xf numFmtId="0" fontId="0" fillId="7" borderId="36" xfId="0" applyFont="1" applyFill="1" applyBorder="1" applyAlignment="1" applyProtection="1">
      <alignment vertical="center"/>
    </xf>
    <xf numFmtId="3" fontId="2" fillId="7" borderId="36" xfId="3" applyNumberFormat="1" applyFont="1" applyFill="1" applyBorder="1">
      <alignment horizontal="center" vertical="center"/>
    </xf>
    <xf numFmtId="0" fontId="0" fillId="7" borderId="37" xfId="0" applyFont="1" applyFill="1" applyBorder="1" applyAlignment="1" applyProtection="1">
      <alignment vertical="center"/>
    </xf>
    <xf numFmtId="3" fontId="2" fillId="7" borderId="37" xfId="3" applyNumberFormat="1" applyFont="1" applyFill="1" applyBorder="1">
      <alignment horizontal="center" vertical="center"/>
    </xf>
    <xf numFmtId="0" fontId="0" fillId="7" borderId="38" xfId="0" applyFont="1" applyFill="1" applyBorder="1" applyAlignment="1" applyProtection="1">
      <alignment vertical="center"/>
    </xf>
    <xf numFmtId="3" fontId="2" fillId="7" borderId="38" xfId="3" applyNumberFormat="1" applyFont="1" applyFill="1" applyBorder="1">
      <alignment horizontal="center" vertical="center"/>
    </xf>
    <xf numFmtId="0" fontId="37" fillId="2" borderId="4" xfId="84" applyFill="1" applyBorder="1" applyAlignment="1">
      <alignment vertical="center"/>
    </xf>
    <xf numFmtId="0" fontId="4" fillId="2" borderId="39" xfId="6" applyFont="1" applyBorder="1">
      <alignment horizontal="center" wrapText="1"/>
    </xf>
    <xf numFmtId="0" fontId="0" fillId="2" borderId="32" xfId="6" applyFont="1" applyBorder="1">
      <alignment horizontal="center" wrapText="1"/>
    </xf>
    <xf numFmtId="0" fontId="4" fillId="2" borderId="9" xfId="6" applyFont="1" applyBorder="1">
      <alignment horizontal="center" wrapText="1"/>
    </xf>
    <xf numFmtId="0" fontId="0" fillId="2" borderId="32" xfId="6" applyFont="1" applyBorder="1">
      <alignment horizontal="center" wrapText="1"/>
    </xf>
    <xf numFmtId="0" fontId="9" fillId="2" borderId="2" xfId="0" applyFont="1" applyFill="1" applyBorder="1" applyProtection="1">
      <alignment vertical="center"/>
    </xf>
    <xf numFmtId="0" fontId="9" fillId="2" borderId="0" xfId="0" applyFont="1" applyFill="1" applyBorder="1" applyProtection="1">
      <alignment vertical="center"/>
    </xf>
    <xf numFmtId="0" fontId="9" fillId="2" borderId="6" xfId="0" applyFont="1" applyFill="1" applyBorder="1" applyProtection="1">
      <alignment vertical="center"/>
    </xf>
    <xf numFmtId="0" fontId="9" fillId="2" borderId="10" xfId="0" applyFont="1" applyFill="1" applyBorder="1" applyProtection="1">
      <alignment vertical="center"/>
    </xf>
    <xf numFmtId="0" fontId="9" fillId="2" borderId="7" xfId="0" applyFont="1" applyFill="1" applyBorder="1" applyProtection="1">
      <alignment vertical="center"/>
    </xf>
    <xf numFmtId="0" fontId="0" fillId="2" borderId="4" xfId="0" applyFont="1" applyFill="1" applyBorder="1" applyProtection="1">
      <alignment vertical="center"/>
    </xf>
    <xf numFmtId="0" fontId="3" fillId="2" borderId="9" xfId="5" applyFill="1" applyBorder="1" applyAlignment="1" applyProtection="1">
      <alignment vertical="center"/>
    </xf>
    <xf numFmtId="0" fontId="3" fillId="2" borderId="4" xfId="5" applyFill="1" applyBorder="1" applyAlignment="1" applyProtection="1">
      <alignment vertical="center"/>
    </xf>
    <xf numFmtId="0" fontId="9" fillId="2" borderId="20" xfId="6" applyFont="1" applyBorder="1">
      <alignment horizontal="center" wrapText="1"/>
    </xf>
    <xf numFmtId="0" fontId="9" fillId="2" borderId="9" xfId="0" applyFont="1" applyFill="1" applyBorder="1" applyProtection="1">
      <alignment vertical="center"/>
    </xf>
    <xf numFmtId="0" fontId="9" fillId="2" borderId="39" xfId="6" applyFont="1" applyBorder="1">
      <alignment horizontal="center" wrapText="1"/>
    </xf>
    <xf numFmtId="0" fontId="2" fillId="14" borderId="34" xfId="3" applyFont="1" applyBorder="1" applyProtection="1">
      <alignment horizontal="center" vertical="center"/>
    </xf>
    <xf numFmtId="0" fontId="9" fillId="2" borderId="32" xfId="6" applyFont="1" applyBorder="1">
      <alignment horizontal="center" wrapText="1"/>
    </xf>
    <xf numFmtId="0" fontId="2" fillId="2" borderId="44" xfId="2" applyBorder="1">
      <alignment horizontal="center" vertical="center"/>
    </xf>
    <xf numFmtId="3" fontId="11" fillId="15" borderId="44" xfId="12" applyFont="1" applyBorder="1" applyProtection="1">
      <alignment horizontal="right" vertical="center"/>
      <protection locked="0"/>
    </xf>
    <xf numFmtId="3" fontId="11" fillId="15" borderId="40" xfId="12" applyFont="1" applyBorder="1" applyProtection="1">
      <alignment horizontal="right" vertical="center"/>
      <protection locked="0"/>
    </xf>
    <xf numFmtId="0" fontId="2" fillId="14" borderId="38" xfId="3" applyFont="1" applyBorder="1" applyProtection="1">
      <alignment horizontal="center" vertical="center"/>
    </xf>
    <xf numFmtId="0" fontId="2" fillId="14" borderId="35" xfId="3" applyFont="1" applyBorder="1" applyProtection="1">
      <alignment horizontal="center" vertical="center"/>
    </xf>
    <xf numFmtId="0" fontId="9" fillId="2" borderId="34" xfId="0" applyFont="1" applyFill="1" applyBorder="1" applyAlignment="1" applyProtection="1">
      <alignment vertical="center" wrapText="1"/>
    </xf>
    <xf numFmtId="0" fontId="37" fillId="2" borderId="34" xfId="84" applyFill="1" applyBorder="1" applyAlignment="1" applyProtection="1">
      <alignment horizontal="left" vertical="center" wrapText="1" indent="1"/>
    </xf>
    <xf numFmtId="0" fontId="9" fillId="2" borderId="34" xfId="0" applyFont="1" applyFill="1" applyBorder="1" applyAlignment="1" applyProtection="1">
      <alignment horizontal="left" vertical="center" wrapText="1" indent="1"/>
    </xf>
    <xf numFmtId="0" fontId="2" fillId="14" borderId="8" xfId="3" applyFont="1" applyBorder="1" applyProtection="1">
      <alignment horizontal="center" vertical="center"/>
    </xf>
    <xf numFmtId="0" fontId="2" fillId="14" borderId="43" xfId="3" applyFont="1" applyBorder="1" applyProtection="1">
      <alignment horizontal="center" vertical="center"/>
    </xf>
    <xf numFmtId="3" fontId="9" fillId="2" borderId="23" xfId="31" applyFont="1" applyBorder="1">
      <alignment horizontal="right" vertical="center"/>
    </xf>
    <xf numFmtId="3" fontId="9" fillId="2" borderId="40" xfId="31" applyFont="1" applyBorder="1">
      <alignment horizontal="right" vertical="center"/>
    </xf>
    <xf numFmtId="3" fontId="9" fillId="2" borderId="26" xfId="31" applyFont="1" applyBorder="1">
      <alignment horizontal="right" vertical="center"/>
    </xf>
    <xf numFmtId="3" fontId="9" fillId="2" borderId="44" xfId="31" applyFont="1" applyBorder="1">
      <alignment horizontal="right" vertical="center"/>
    </xf>
    <xf numFmtId="3" fontId="9" fillId="2" borderId="34" xfId="31" applyFont="1" applyBorder="1">
      <alignment horizontal="right" vertical="center"/>
    </xf>
    <xf numFmtId="3" fontId="9" fillId="2" borderId="41" xfId="31" applyFont="1" applyBorder="1">
      <alignment horizontal="right" vertical="center"/>
    </xf>
    <xf numFmtId="0" fontId="2" fillId="14" borderId="31" xfId="3" applyFont="1" applyBorder="1" applyProtection="1">
      <alignment horizontal="center" vertical="center"/>
    </xf>
    <xf numFmtId="2" fontId="9" fillId="2" borderId="37" xfId="33" applyNumberFormat="1" applyFont="1" applyBorder="1">
      <alignment horizontal="right" vertical="center"/>
    </xf>
    <xf numFmtId="3" fontId="11" fillId="15" borderId="45" xfId="12" applyFont="1" applyBorder="1" applyProtection="1">
      <alignment horizontal="right" vertical="center"/>
      <protection locked="0"/>
    </xf>
    <xf numFmtId="0" fontId="2" fillId="14" borderId="45" xfId="3" applyFont="1" applyBorder="1" applyProtection="1">
      <alignment horizontal="center" vertical="center"/>
    </xf>
    <xf numFmtId="0" fontId="2" fillId="14" borderId="46" xfId="3" applyFont="1" applyBorder="1" applyProtection="1">
      <alignment horizontal="center" vertical="center"/>
    </xf>
    <xf numFmtId="0" fontId="9" fillId="2" borderId="0" xfId="0" applyFont="1" applyFill="1" applyBorder="1" applyAlignment="1" applyProtection="1">
      <alignment horizontal="left" vertical="center" indent="1"/>
    </xf>
    <xf numFmtId="2" fontId="9" fillId="2" borderId="58" xfId="33" applyNumberFormat="1" applyFont="1" applyBorder="1">
      <alignment horizontal="right" vertical="center"/>
    </xf>
    <xf numFmtId="3" fontId="9" fillId="2" borderId="45" xfId="31" applyFont="1" applyBorder="1">
      <alignment horizontal="right" vertical="center"/>
    </xf>
    <xf numFmtId="0" fontId="2" fillId="14" borderId="54" xfId="3" applyFont="1" applyBorder="1" applyProtection="1">
      <alignment horizontal="center" vertical="center"/>
    </xf>
    <xf numFmtId="0" fontId="9" fillId="17" borderId="8" xfId="10" applyFont="1" applyBorder="1" applyProtection="1">
      <alignment horizontal="left" vertical="center"/>
    </xf>
    <xf numFmtId="0" fontId="9" fillId="17" borderId="43" xfId="10" applyFont="1" applyBorder="1" applyProtection="1">
      <alignment horizontal="left" vertical="center"/>
    </xf>
    <xf numFmtId="3" fontId="9" fillId="17" borderId="54" xfId="7" applyFont="1" applyBorder="1">
      <alignment horizontal="right" vertical="center"/>
    </xf>
    <xf numFmtId="3" fontId="11" fillId="15" borderId="41" xfId="12" applyFont="1" applyBorder="1" applyProtection="1">
      <alignment horizontal="right" vertical="center"/>
      <protection locked="0"/>
    </xf>
    <xf numFmtId="2" fontId="9" fillId="2" borderId="38" xfId="33" applyNumberFormat="1" applyFont="1" applyBorder="1">
      <alignment horizontal="right" vertical="center"/>
    </xf>
    <xf numFmtId="0" fontId="9" fillId="17" borderId="9" xfId="10" applyFont="1" applyBorder="1" applyProtection="1">
      <alignment horizontal="left" vertical="center"/>
    </xf>
    <xf numFmtId="0" fontId="9" fillId="17" borderId="32" xfId="10" applyFont="1" applyBorder="1" applyProtection="1">
      <alignment horizontal="left" vertical="center"/>
    </xf>
    <xf numFmtId="0" fontId="37" fillId="2" borderId="38" xfId="84" applyFill="1" applyBorder="1" applyAlignment="1" applyProtection="1">
      <alignment horizontal="left" vertical="center" wrapText="1"/>
    </xf>
    <xf numFmtId="0" fontId="2" fillId="14" borderId="41" xfId="3" applyFont="1" applyBorder="1" applyProtection="1">
      <alignment horizontal="center" vertical="center"/>
    </xf>
    <xf numFmtId="0" fontId="2" fillId="14" borderId="52" xfId="3" applyFont="1" applyBorder="1" applyProtection="1">
      <alignment horizontal="center" vertical="center"/>
    </xf>
    <xf numFmtId="0" fontId="2" fillId="2" borderId="41" xfId="2" applyBorder="1">
      <alignment horizontal="center" vertical="center"/>
    </xf>
    <xf numFmtId="0" fontId="35" fillId="2" borderId="12" xfId="84" applyFont="1" applyFill="1" applyBorder="1" applyAlignment="1" applyProtection="1"/>
    <xf numFmtId="0" fontId="9" fillId="2" borderId="5" xfId="0" applyFont="1" applyFill="1" applyBorder="1" applyProtection="1">
      <alignment vertical="center"/>
    </xf>
    <xf numFmtId="0" fontId="9" fillId="2" borderId="11" xfId="0" applyFont="1" applyFill="1" applyBorder="1" applyProtection="1">
      <alignment vertical="center"/>
    </xf>
    <xf numFmtId="0" fontId="4" fillId="2" borderId="20" xfId="6" applyFont="1" applyFill="1" applyBorder="1" applyAlignment="1">
      <alignment horizontal="center" vertical="center" wrapText="1"/>
    </xf>
    <xf numFmtId="0" fontId="4" fillId="2" borderId="39" xfId="6" applyFont="1" applyFill="1" applyBorder="1" applyAlignment="1">
      <alignment horizontal="center" vertical="center" wrapText="1"/>
    </xf>
    <xf numFmtId="0" fontId="2" fillId="2" borderId="23" xfId="0" applyFont="1" applyFill="1" applyBorder="1" applyAlignment="1" applyProtection="1">
      <alignment horizontal="center" vertical="center"/>
    </xf>
    <xf numFmtId="0" fontId="2" fillId="2" borderId="29" xfId="0" applyFont="1" applyFill="1" applyBorder="1" applyAlignment="1" applyProtection="1">
      <alignment horizontal="center" vertical="center"/>
    </xf>
    <xf numFmtId="0" fontId="0" fillId="2" borderId="34" xfId="0" applyFill="1" applyBorder="1" applyAlignment="1">
      <alignment horizontal="center" vertical="center"/>
    </xf>
    <xf numFmtId="0" fontId="0" fillId="2" borderId="35" xfId="0" applyFill="1" applyBorder="1" applyAlignment="1">
      <alignment horizontal="center" vertical="center"/>
    </xf>
    <xf numFmtId="0" fontId="3" fillId="2" borderId="2" xfId="5" applyFill="1" applyBorder="1" applyProtection="1"/>
    <xf numFmtId="0" fontId="3" fillId="2" borderId="8" xfId="5" applyFont="1" applyFill="1" applyBorder="1" applyProtection="1"/>
    <xf numFmtId="0" fontId="3" fillId="2" borderId="9" xfId="5" applyFont="1" applyFill="1" applyBorder="1" applyProtection="1"/>
    <xf numFmtId="0" fontId="3" fillId="2" borderId="0" xfId="5" applyFont="1" applyFill="1" applyBorder="1" applyProtection="1"/>
    <xf numFmtId="0" fontId="11" fillId="2" borderId="9" xfId="0" applyFont="1" applyFill="1" applyBorder="1" applyAlignment="1" applyProtection="1">
      <alignment horizontal="left" vertical="center" wrapText="1"/>
    </xf>
    <xf numFmtId="0" fontId="4" fillId="2" borderId="5" xfId="0" applyFont="1" applyFill="1" applyBorder="1" applyAlignment="1" applyProtection="1">
      <alignment vertical="center"/>
    </xf>
    <xf numFmtId="0" fontId="4" fillId="2" borderId="36" xfId="0" applyFont="1" applyFill="1" applyBorder="1" applyAlignment="1" applyProtection="1">
      <alignment vertical="center"/>
    </xf>
    <xf numFmtId="0" fontId="0" fillId="2" borderId="36" xfId="0" applyFont="1" applyFill="1" applyBorder="1" applyAlignment="1" applyProtection="1">
      <alignment vertical="center"/>
    </xf>
    <xf numFmtId="0" fontId="2" fillId="2" borderId="36" xfId="0" applyFont="1" applyFill="1" applyBorder="1" applyAlignment="1" applyProtection="1">
      <alignment vertical="center"/>
    </xf>
    <xf numFmtId="0" fontId="0" fillId="2" borderId="37" xfId="0" applyFont="1" applyFill="1" applyBorder="1" applyAlignment="1" applyProtection="1">
      <alignment vertical="center"/>
    </xf>
    <xf numFmtId="0" fontId="2" fillId="2" borderId="37" xfId="0" applyFont="1" applyFill="1" applyBorder="1" applyAlignment="1" applyProtection="1">
      <alignment vertical="center"/>
    </xf>
    <xf numFmtId="0" fontId="0" fillId="2" borderId="37" xfId="0" applyFont="1" applyFill="1" applyBorder="1" applyAlignment="1" applyProtection="1">
      <alignment horizontal="left" vertical="center" indent="2"/>
    </xf>
    <xf numFmtId="0" fontId="4" fillId="2" borderId="37" xfId="0" applyFont="1" applyFill="1" applyBorder="1" applyAlignment="1" applyProtection="1">
      <alignment vertical="center"/>
    </xf>
    <xf numFmtId="0" fontId="11" fillId="2" borderId="37" xfId="0" applyFont="1" applyFill="1" applyBorder="1" applyAlignment="1" applyProtection="1">
      <alignment horizontal="left" vertical="center" indent="1"/>
    </xf>
    <xf numFmtId="0" fontId="0" fillId="2" borderId="38" xfId="0" applyFont="1" applyFill="1" applyBorder="1" applyAlignment="1" applyProtection="1">
      <alignment horizontal="left" vertical="center" indent="1"/>
    </xf>
    <xf numFmtId="0" fontId="0" fillId="2" borderId="38" xfId="0" applyFont="1" applyFill="1" applyBorder="1" applyAlignment="1" applyProtection="1">
      <alignment vertical="center"/>
    </xf>
    <xf numFmtId="0" fontId="2" fillId="2" borderId="38" xfId="0" applyFont="1" applyFill="1" applyBorder="1" applyAlignment="1" applyProtection="1">
      <alignment vertical="center"/>
    </xf>
    <xf numFmtId="0" fontId="2" fillId="14" borderId="40" xfId="3" applyFont="1" applyBorder="1" applyAlignment="1" applyProtection="1">
      <alignment horizontal="center" vertical="center"/>
    </xf>
    <xf numFmtId="0" fontId="2" fillId="14" borderId="44" xfId="3" applyFont="1" applyBorder="1" applyAlignment="1" applyProtection="1">
      <alignment horizontal="center" vertical="center"/>
    </xf>
    <xf numFmtId="2" fontId="0" fillId="19" borderId="44" xfId="50" applyNumberFormat="1" applyFont="1" applyBorder="1" applyAlignment="1">
      <alignment vertical="center"/>
    </xf>
    <xf numFmtId="2" fontId="0" fillId="19" borderId="41" xfId="50" applyNumberFormat="1" applyFont="1" applyBorder="1" applyAlignment="1">
      <alignment vertical="center"/>
    </xf>
    <xf numFmtId="1" fontId="2" fillId="5" borderId="20" xfId="38" applyFont="1" applyBorder="1" applyAlignment="1">
      <alignment horizontal="center" vertical="center"/>
    </xf>
    <xf numFmtId="1" fontId="0" fillId="5" borderId="20" xfId="38" applyFont="1" applyBorder="1" applyAlignment="1">
      <alignment horizontal="center" vertical="center"/>
    </xf>
    <xf numFmtId="1" fontId="2" fillId="19" borderId="39" xfId="49" applyFont="1" applyBorder="1" applyAlignment="1">
      <alignment horizontal="center" vertical="center"/>
    </xf>
    <xf numFmtId="0" fontId="2" fillId="19" borderId="39" xfId="56" applyFont="1" applyBorder="1">
      <alignment horizontal="center" vertical="center" wrapText="1"/>
    </xf>
    <xf numFmtId="2" fontId="0" fillId="19" borderId="39" xfId="50" applyNumberFormat="1" applyFont="1" applyBorder="1">
      <alignment vertical="center"/>
    </xf>
    <xf numFmtId="2" fontId="0" fillId="19" borderId="40" xfId="50" applyNumberFormat="1" applyFont="1" applyBorder="1">
      <alignment vertical="center"/>
    </xf>
    <xf numFmtId="2" fontId="0" fillId="19" borderId="44" xfId="50" applyNumberFormat="1" applyFont="1" applyBorder="1">
      <alignment vertical="center"/>
    </xf>
    <xf numFmtId="2" fontId="0" fillId="19" borderId="41" xfId="50" applyNumberFormat="1" applyFont="1" applyBorder="1">
      <alignment vertical="center"/>
    </xf>
    <xf numFmtId="0" fontId="2" fillId="14" borderId="36" xfId="3" applyFont="1" applyBorder="1">
      <alignment horizontal="center" vertical="center"/>
    </xf>
    <xf numFmtId="0" fontId="2" fillId="14" borderId="37" xfId="3" applyFont="1" applyBorder="1">
      <alignment horizontal="center" vertical="center"/>
    </xf>
    <xf numFmtId="0" fontId="0" fillId="2" borderId="38" xfId="0" applyFont="1" applyFill="1" applyBorder="1" applyAlignment="1">
      <alignment vertical="center"/>
    </xf>
    <xf numFmtId="49" fontId="2" fillId="19" borderId="36" xfId="57" applyFont="1" applyBorder="1">
      <alignment vertical="center"/>
    </xf>
    <xf numFmtId="49" fontId="2" fillId="19" borderId="37" xfId="57" applyFont="1" applyBorder="1">
      <alignment vertical="center"/>
    </xf>
    <xf numFmtId="2" fontId="0" fillId="19" borderId="23" xfId="50" applyNumberFormat="1" applyFont="1" applyBorder="1">
      <alignment vertical="center"/>
    </xf>
    <xf numFmtId="2" fontId="0" fillId="19" borderId="26" xfId="50" applyNumberFormat="1" applyFont="1" applyBorder="1">
      <alignment vertical="center"/>
    </xf>
    <xf numFmtId="2" fontId="0" fillId="19" borderId="29" xfId="50" applyNumberFormat="1" applyFont="1" applyBorder="1">
      <alignment vertical="center"/>
    </xf>
    <xf numFmtId="0" fontId="11" fillId="2" borderId="36" xfId="0" applyFont="1" applyFill="1" applyBorder="1" applyAlignment="1" applyProtection="1">
      <alignment vertical="center"/>
    </xf>
    <xf numFmtId="0" fontId="11" fillId="2" borderId="37" xfId="0" applyFont="1" applyFill="1" applyBorder="1" applyAlignment="1" applyProtection="1">
      <alignment vertical="center"/>
    </xf>
    <xf numFmtId="0" fontId="0" fillId="3" borderId="44" xfId="0" applyFont="1" applyFill="1" applyBorder="1" applyAlignment="1" applyProtection="1">
      <alignment vertical="center"/>
    </xf>
    <xf numFmtId="0" fontId="11" fillId="2" borderId="38" xfId="0" applyFont="1" applyFill="1" applyBorder="1" applyAlignment="1" applyProtection="1">
      <alignment horizontal="left" vertical="center"/>
    </xf>
    <xf numFmtId="0" fontId="2" fillId="2" borderId="20" xfId="0" applyFont="1" applyFill="1" applyBorder="1" applyAlignment="1" applyProtection="1">
      <alignment horizontal="center" vertical="center"/>
    </xf>
    <xf numFmtId="0" fontId="2" fillId="2" borderId="36" xfId="0" applyFont="1" applyFill="1" applyBorder="1" applyAlignment="1" applyProtection="1">
      <alignment horizontal="left" vertical="center"/>
    </xf>
    <xf numFmtId="0" fontId="2" fillId="2" borderId="38" xfId="0" applyFont="1" applyFill="1" applyBorder="1" applyAlignment="1" applyProtection="1">
      <alignment horizontal="left" vertical="center"/>
    </xf>
    <xf numFmtId="0" fontId="2" fillId="2" borderId="26" xfId="0" applyFont="1" applyFill="1" applyBorder="1" applyAlignment="1" applyProtection="1">
      <alignment horizontal="center" vertical="center"/>
    </xf>
    <xf numFmtId="0" fontId="0" fillId="2" borderId="38" xfId="0" applyFont="1" applyFill="1" applyBorder="1" applyAlignment="1" applyProtection="1">
      <alignment horizontal="left" vertical="center"/>
    </xf>
    <xf numFmtId="0" fontId="9" fillId="2" borderId="23" xfId="0" applyFont="1" applyFill="1" applyBorder="1" applyAlignment="1">
      <alignment vertical="center" wrapText="1"/>
    </xf>
    <xf numFmtId="0" fontId="9" fillId="2" borderId="26" xfId="0" applyFont="1" applyFill="1" applyBorder="1" applyAlignment="1">
      <alignment vertical="center" wrapText="1"/>
    </xf>
    <xf numFmtId="0" fontId="0" fillId="2" borderId="35" xfId="0" applyFont="1" applyFill="1" applyBorder="1" applyAlignment="1">
      <alignment horizontal="center" vertical="center"/>
    </xf>
    <xf numFmtId="0" fontId="9" fillId="2" borderId="29" xfId="0" applyFont="1" applyFill="1" applyBorder="1" applyAlignment="1">
      <alignment vertical="center" wrapText="1"/>
    </xf>
    <xf numFmtId="0" fontId="4" fillId="2" borderId="32" xfId="0" applyFont="1" applyFill="1" applyBorder="1" applyAlignment="1">
      <alignment horizontal="center" vertical="center"/>
    </xf>
    <xf numFmtId="0" fontId="4" fillId="2" borderId="20" xfId="0" applyFont="1" applyFill="1" applyBorder="1" applyAlignment="1">
      <alignment horizontal="center" vertical="center" wrapText="1"/>
    </xf>
    <xf numFmtId="0" fontId="4" fillId="2" borderId="39" xfId="0" applyFont="1" applyFill="1" applyBorder="1" applyAlignment="1">
      <alignment horizontal="center" vertical="center" wrapText="1"/>
    </xf>
    <xf numFmtId="170" fontId="2" fillId="2" borderId="44" xfId="30" applyFont="1" applyBorder="1">
      <alignment horizontal="center" vertical="center"/>
    </xf>
    <xf numFmtId="0" fontId="0" fillId="2" borderId="26" xfId="0" applyFont="1" applyFill="1" applyBorder="1" applyAlignment="1">
      <alignment vertical="center" wrapText="1"/>
    </xf>
    <xf numFmtId="0" fontId="2" fillId="14" borderId="41" xfId="3" applyFont="1" applyBorder="1" applyAlignment="1" applyProtection="1">
      <alignment horizontal="center" vertical="center"/>
    </xf>
    <xf numFmtId="0" fontId="9" fillId="2" borderId="31" xfId="0" applyFont="1" applyFill="1" applyBorder="1" applyAlignment="1">
      <alignment vertical="center" wrapText="1"/>
    </xf>
    <xf numFmtId="0" fontId="2" fillId="14" borderId="31" xfId="3" applyFont="1" applyBorder="1" applyAlignment="1" applyProtection="1">
      <alignment horizontal="center" vertical="center"/>
    </xf>
    <xf numFmtId="3" fontId="2" fillId="2" borderId="31" xfId="1" applyFont="1" applyBorder="1" applyAlignment="1" applyProtection="1">
      <alignment horizontal="center" vertical="center"/>
    </xf>
    <xf numFmtId="170" fontId="2" fillId="2" borderId="45" xfId="30" applyFont="1" applyBorder="1">
      <alignment horizontal="center" vertical="center"/>
    </xf>
    <xf numFmtId="170" fontId="4" fillId="2" borderId="39" xfId="30" applyFont="1" applyBorder="1">
      <alignment horizontal="center" vertical="center"/>
    </xf>
    <xf numFmtId="0" fontId="2" fillId="2" borderId="31" xfId="2" applyBorder="1">
      <alignment horizontal="center" vertical="center"/>
    </xf>
    <xf numFmtId="0" fontId="2" fillId="14" borderId="45" xfId="3" applyFont="1" applyBorder="1" applyAlignment="1" applyProtection="1">
      <alignment horizontal="center" vertical="center"/>
    </xf>
    <xf numFmtId="0" fontId="2" fillId="2" borderId="26" xfId="0" applyFont="1" applyFill="1" applyBorder="1" applyAlignment="1">
      <alignment vertical="center" wrapText="1"/>
    </xf>
    <xf numFmtId="0" fontId="2" fillId="2" borderId="45" xfId="2" applyBorder="1">
      <alignment horizontal="center" vertical="center"/>
    </xf>
    <xf numFmtId="0" fontId="4" fillId="2" borderId="20" xfId="6" applyFont="1" applyBorder="1" applyAlignment="1" applyProtection="1">
      <alignment horizontal="center" vertical="center" wrapText="1"/>
    </xf>
    <xf numFmtId="0" fontId="4" fillId="2" borderId="39" xfId="6" applyFont="1" applyBorder="1" applyAlignment="1" applyProtection="1">
      <alignment horizontal="center" vertical="center" wrapText="1"/>
    </xf>
    <xf numFmtId="14" fontId="4" fillId="2" borderId="39" xfId="6" applyNumberFormat="1" applyFont="1" applyBorder="1">
      <alignment horizontal="center" wrapText="1"/>
    </xf>
    <xf numFmtId="0" fontId="3" fillId="2" borderId="10" xfId="5" applyFont="1" applyFill="1" applyBorder="1"/>
    <xf numFmtId="14" fontId="4" fillId="2" borderId="20" xfId="6" applyNumberFormat="1" applyFont="1" applyBorder="1">
      <alignment horizontal="center" wrapText="1"/>
    </xf>
    <xf numFmtId="14" fontId="4" fillId="2" borderId="32" xfId="6" applyNumberFormat="1" applyFont="1" applyBorder="1">
      <alignment horizontal="center" wrapText="1"/>
    </xf>
    <xf numFmtId="0" fontId="12" fillId="2" borderId="2" xfId="0" applyFont="1" applyFill="1" applyBorder="1" applyAlignment="1">
      <alignment horizontal="left"/>
    </xf>
    <xf numFmtId="3" fontId="2" fillId="15" borderId="46" xfId="12" applyFont="1" applyBorder="1">
      <alignment horizontal="right" vertical="center"/>
      <protection locked="0"/>
    </xf>
    <xf numFmtId="0" fontId="2" fillId="2" borderId="0" xfId="0" applyFont="1" applyFill="1" applyProtection="1">
      <alignment vertical="center"/>
    </xf>
    <xf numFmtId="0" fontId="2" fillId="2" borderId="0" xfId="0" applyFont="1" applyFill="1" applyBorder="1" applyProtection="1">
      <alignment vertical="center"/>
    </xf>
    <xf numFmtId="0" fontId="2" fillId="2" borderId="6" xfId="0" applyFont="1" applyFill="1" applyBorder="1" applyProtection="1">
      <alignment vertical="center"/>
    </xf>
    <xf numFmtId="0" fontId="2" fillId="2" borderId="9" xfId="0" applyFont="1" applyFill="1" applyBorder="1">
      <alignment vertical="center"/>
    </xf>
    <xf numFmtId="0" fontId="0" fillId="2" borderId="0" xfId="0" applyFont="1" applyFill="1" applyBorder="1" applyProtection="1">
      <alignment vertical="center"/>
    </xf>
    <xf numFmtId="0" fontId="3" fillId="2" borderId="0" xfId="5" applyFont="1" applyFill="1" applyBorder="1" applyAlignment="1">
      <alignment vertical="center"/>
    </xf>
    <xf numFmtId="0" fontId="2" fillId="2" borderId="2" xfId="0" applyFont="1" applyFill="1" applyBorder="1" applyProtection="1">
      <alignment vertical="center"/>
    </xf>
    <xf numFmtId="0" fontId="0" fillId="2" borderId="0" xfId="0" applyFill="1" applyBorder="1">
      <alignment vertical="center"/>
    </xf>
    <xf numFmtId="0" fontId="0" fillId="2" borderId="6" xfId="0" applyFont="1" applyFill="1" applyBorder="1" applyProtection="1">
      <alignment vertical="center"/>
    </xf>
    <xf numFmtId="0" fontId="2" fillId="2" borderId="8" xfId="0" applyFont="1" applyFill="1" applyBorder="1">
      <alignment vertical="center"/>
    </xf>
    <xf numFmtId="0" fontId="4" fillId="2" borderId="19" xfId="6" applyFont="1" applyBorder="1">
      <alignment horizontal="center" wrapText="1"/>
    </xf>
    <xf numFmtId="3" fontId="2" fillId="15" borderId="22" xfId="12" applyFont="1" applyBorder="1">
      <alignment horizontal="right" vertical="center"/>
      <protection locked="0"/>
    </xf>
    <xf numFmtId="3" fontId="2" fillId="15" borderId="23" xfId="12" applyFont="1" applyBorder="1">
      <alignment horizontal="right" vertical="center"/>
      <protection locked="0"/>
    </xf>
    <xf numFmtId="3" fontId="2" fillId="15" borderId="25" xfId="12" applyFont="1" applyBorder="1">
      <alignment horizontal="right" vertical="center"/>
      <protection locked="0"/>
    </xf>
    <xf numFmtId="3" fontId="2" fillId="15" borderId="28" xfId="12" applyFont="1" applyBorder="1">
      <alignment horizontal="right" vertical="center"/>
      <protection locked="0"/>
    </xf>
    <xf numFmtId="3" fontId="0" fillId="2" borderId="28" xfId="31" applyFont="1" applyBorder="1">
      <alignment horizontal="right" vertical="center"/>
    </xf>
    <xf numFmtId="3" fontId="2" fillId="2" borderId="33" xfId="31" applyFont="1" applyBorder="1" applyAlignment="1">
      <alignment horizontal="center" vertical="center"/>
    </xf>
    <xf numFmtId="3" fontId="2" fillId="2" borderId="34" xfId="31" applyFont="1" applyBorder="1" applyAlignment="1">
      <alignment horizontal="center" vertical="center"/>
    </xf>
    <xf numFmtId="3" fontId="2" fillId="2" borderId="35" xfId="31" applyFont="1" applyBorder="1" applyAlignment="1">
      <alignment horizontal="center" vertical="center"/>
    </xf>
    <xf numFmtId="3" fontId="2" fillId="15" borderId="34" xfId="12" applyFont="1" applyBorder="1">
      <alignment horizontal="right" vertical="center"/>
      <protection locked="0"/>
    </xf>
    <xf numFmtId="3" fontId="2" fillId="15" borderId="35" xfId="12" applyFont="1" applyBorder="1">
      <alignment horizontal="right" vertical="center"/>
      <protection locked="0"/>
    </xf>
    <xf numFmtId="3" fontId="2" fillId="15" borderId="33" xfId="12" applyFont="1" applyBorder="1">
      <alignment horizontal="right" vertical="center"/>
      <protection locked="0"/>
    </xf>
    <xf numFmtId="3" fontId="0" fillId="2" borderId="40" xfId="31" applyFont="1" applyBorder="1">
      <alignment horizontal="right" vertical="center"/>
    </xf>
    <xf numFmtId="0" fontId="4" fillId="2" borderId="5" xfId="0" applyFont="1" applyFill="1" applyBorder="1" applyAlignment="1" applyProtection="1">
      <alignment vertical="center"/>
    </xf>
    <xf numFmtId="0" fontId="2" fillId="2" borderId="36" xfId="0" applyFont="1" applyFill="1" applyBorder="1" applyAlignment="1" applyProtection="1">
      <alignment horizontal="left" vertical="center"/>
    </xf>
    <xf numFmtId="3" fontId="2" fillId="2" borderId="8" xfId="31" applyFont="1" applyBorder="1" applyAlignment="1">
      <alignment horizontal="center" vertical="center"/>
    </xf>
    <xf numFmtId="3" fontId="2" fillId="2" borderId="36" xfId="31" applyFont="1" applyBorder="1" applyAlignment="1">
      <alignment horizontal="center" vertical="center"/>
    </xf>
    <xf numFmtId="3" fontId="2" fillId="2" borderId="37" xfId="31" applyFont="1" applyBorder="1" applyAlignment="1">
      <alignment horizontal="center" vertical="center"/>
    </xf>
    <xf numFmtId="3" fontId="2" fillId="2" borderId="38" xfId="31" applyFont="1" applyBorder="1" applyAlignment="1">
      <alignment horizontal="center" vertical="center"/>
    </xf>
    <xf numFmtId="14" fontId="4" fillId="2" borderId="42" xfId="6" applyNumberFormat="1" applyFont="1" applyBorder="1">
      <alignment horizontal="center" wrapText="1"/>
    </xf>
    <xf numFmtId="14" fontId="4" fillId="2" borderId="51" xfId="6" applyNumberFormat="1" applyFont="1" applyBorder="1">
      <alignment horizontal="center" wrapText="1"/>
    </xf>
    <xf numFmtId="14" fontId="4" fillId="2" borderId="53" xfId="6" applyNumberFormat="1" applyFont="1" applyBorder="1">
      <alignment horizontal="center" wrapText="1"/>
    </xf>
    <xf numFmtId="3" fontId="2" fillId="2" borderId="59" xfId="31" applyBorder="1">
      <alignment horizontal="right" vertical="center"/>
    </xf>
    <xf numFmtId="3" fontId="2" fillId="2" borderId="60" xfId="31" applyBorder="1">
      <alignment horizontal="right" vertical="center"/>
    </xf>
    <xf numFmtId="0" fontId="16" fillId="2" borderId="0" xfId="0" applyFont="1" applyFill="1" applyBorder="1">
      <alignment vertical="center"/>
    </xf>
    <xf numFmtId="3" fontId="2" fillId="2" borderId="61" xfId="31" applyBorder="1">
      <alignment horizontal="right" vertical="center"/>
    </xf>
    <xf numFmtId="0" fontId="3" fillId="2" borderId="8" xfId="5" applyFont="1" applyFill="1" applyBorder="1" applyAlignment="1">
      <alignment vertical="center"/>
    </xf>
    <xf numFmtId="0" fontId="3" fillId="2" borderId="7" xfId="5" applyFont="1" applyFill="1" applyBorder="1" applyAlignment="1">
      <alignment vertical="center"/>
    </xf>
    <xf numFmtId="0" fontId="3" fillId="2" borderId="3" xfId="110" applyFont="1" applyFill="1" applyBorder="1" applyAlignment="1" applyProtection="1">
      <alignment horizontal="left"/>
    </xf>
    <xf numFmtId="0" fontId="0" fillId="2" borderId="11" xfId="0" applyFont="1" applyFill="1" applyBorder="1" applyProtection="1">
      <alignment vertical="center"/>
    </xf>
    <xf numFmtId="0" fontId="3" fillId="2" borderId="2" xfId="110" applyFont="1" applyFill="1" applyBorder="1" applyAlignment="1" applyProtection="1">
      <alignment horizontal="left"/>
    </xf>
    <xf numFmtId="0" fontId="2" fillId="2" borderId="47" xfId="0" applyFont="1" applyFill="1" applyBorder="1" applyAlignment="1" applyProtection="1">
      <alignment horizontal="left" vertical="center"/>
    </xf>
    <xf numFmtId="3" fontId="0" fillId="18" borderId="30" xfId="21" applyFont="1" applyBorder="1">
      <alignment horizontal="right" vertical="center"/>
      <protection locked="0"/>
    </xf>
    <xf numFmtId="3" fontId="0" fillId="18" borderId="24" xfId="21" applyFont="1" applyBorder="1">
      <alignment horizontal="right" vertical="center"/>
      <protection locked="0"/>
    </xf>
    <xf numFmtId="3" fontId="0" fillId="18" borderId="34" xfId="21" applyFont="1" applyBorder="1">
      <alignment horizontal="right" vertical="center"/>
      <protection locked="0"/>
    </xf>
    <xf numFmtId="3" fontId="0" fillId="18" borderId="41" xfId="21" applyFont="1" applyBorder="1">
      <alignment horizontal="right" vertical="center"/>
      <protection locked="0"/>
    </xf>
    <xf numFmtId="3" fontId="0" fillId="18" borderId="40" xfId="21" applyFont="1" applyBorder="1">
      <alignment horizontal="right" vertical="center"/>
      <protection locked="0"/>
    </xf>
    <xf numFmtId="3" fontId="0" fillId="18" borderId="26" xfId="21" applyFont="1">
      <alignment horizontal="right" vertical="center"/>
      <protection locked="0"/>
    </xf>
    <xf numFmtId="0" fontId="3" fillId="2" borderId="3" xfId="5" applyFont="1" applyFill="1" applyBorder="1"/>
    <xf numFmtId="0" fontId="6" fillId="2" borderId="3" xfId="4" applyFont="1" applyFill="1" applyBorder="1" applyAlignment="1"/>
    <xf numFmtId="3" fontId="0" fillId="2" borderId="29" xfId="31" applyFont="1" applyBorder="1">
      <alignment horizontal="right" vertical="center"/>
    </xf>
    <xf numFmtId="3" fontId="0" fillId="2" borderId="30" xfId="31" applyFont="1" applyBorder="1">
      <alignment horizontal="right" vertical="center"/>
    </xf>
    <xf numFmtId="3" fontId="0" fillId="2" borderId="35" xfId="31" applyFont="1" applyBorder="1">
      <alignment horizontal="right" vertical="center"/>
    </xf>
    <xf numFmtId="3" fontId="0" fillId="2" borderId="41" xfId="31" applyFont="1" applyBorder="1">
      <alignment horizontal="right" vertical="center"/>
    </xf>
    <xf numFmtId="3" fontId="0" fillId="17" borderId="20" xfId="7" applyFont="1" applyBorder="1">
      <alignment horizontal="right" vertical="center"/>
    </xf>
    <xf numFmtId="3" fontId="0" fillId="2" borderId="35" xfId="31" applyFont="1" applyBorder="1">
      <alignment horizontal="right" vertical="center"/>
    </xf>
    <xf numFmtId="3" fontId="0" fillId="17" borderId="32" xfId="7" applyFont="1" applyBorder="1">
      <alignment horizontal="right" vertical="center"/>
    </xf>
    <xf numFmtId="0" fontId="0" fillId="2" borderId="0" xfId="0" applyFill="1">
      <alignment vertical="center"/>
    </xf>
    <xf numFmtId="0" fontId="0" fillId="2" borderId="0" xfId="0" applyFill="1" applyBorder="1">
      <alignment vertical="center"/>
    </xf>
    <xf numFmtId="0" fontId="0" fillId="2" borderId="6" xfId="0" applyFill="1" applyBorder="1">
      <alignment vertical="center"/>
    </xf>
    <xf numFmtId="0" fontId="0" fillId="2" borderId="2" xfId="0" applyFill="1" applyBorder="1">
      <alignment vertical="center"/>
    </xf>
    <xf numFmtId="3" fontId="0" fillId="15" borderId="26" xfId="12" applyFont="1" applyBorder="1">
      <alignment horizontal="right" vertical="center"/>
      <protection locked="0"/>
    </xf>
    <xf numFmtId="3" fontId="0" fillId="2" borderId="44" xfId="31" applyFont="1" applyBorder="1">
      <alignment horizontal="right" vertical="center"/>
    </xf>
    <xf numFmtId="3" fontId="2" fillId="2" borderId="64" xfId="31" applyBorder="1">
      <alignment horizontal="right" vertical="center"/>
    </xf>
    <xf numFmtId="3" fontId="2" fillId="2" borderId="63" xfId="31" applyBorder="1">
      <alignment horizontal="right" vertical="center"/>
    </xf>
    <xf numFmtId="3" fontId="2" fillId="2" borderId="62" xfId="31" applyBorder="1">
      <alignment horizontal="right" vertical="center"/>
    </xf>
    <xf numFmtId="168" fontId="2" fillId="15" borderId="41" xfId="11" applyFont="1" applyBorder="1">
      <alignment vertical="center"/>
      <protection locked="0"/>
    </xf>
    <xf numFmtId="168" fontId="2" fillId="15" borderId="40" xfId="11" applyFont="1" applyBorder="1">
      <alignment vertical="center"/>
      <protection locked="0"/>
    </xf>
    <xf numFmtId="3" fontId="0" fillId="2" borderId="54" xfId="31" applyFont="1" applyBorder="1">
      <alignment horizontal="right" vertical="center"/>
    </xf>
    <xf numFmtId="3" fontId="0" fillId="15" borderId="29" xfId="12" applyFont="1" applyBorder="1">
      <alignment horizontal="right" vertical="center"/>
      <protection locked="0"/>
    </xf>
    <xf numFmtId="0" fontId="0" fillId="2" borderId="36" xfId="0" applyFill="1" applyBorder="1">
      <alignment vertical="center"/>
    </xf>
    <xf numFmtId="0" fontId="0" fillId="2" borderId="37" xfId="0" applyFill="1" applyBorder="1">
      <alignment vertical="center"/>
    </xf>
    <xf numFmtId="0" fontId="0" fillId="2" borderId="38" xfId="0" applyFill="1" applyBorder="1">
      <alignment vertical="center"/>
    </xf>
    <xf numFmtId="3" fontId="0" fillId="2" borderId="20" xfId="31" applyFont="1" applyBorder="1">
      <alignment horizontal="right" vertical="center"/>
    </xf>
    <xf numFmtId="3" fontId="0" fillId="2" borderId="41" xfId="31" applyFont="1" applyBorder="1">
      <alignment horizontal="right" vertical="center"/>
    </xf>
    <xf numFmtId="3" fontId="0" fillId="15" borderId="52" xfId="12" applyFont="1" applyBorder="1">
      <alignment horizontal="right" vertical="center"/>
      <protection locked="0"/>
    </xf>
    <xf numFmtId="3" fontId="0" fillId="15" borderId="54" xfId="12" applyFont="1" applyBorder="1">
      <alignment horizontal="right" vertical="center"/>
      <protection locked="0"/>
    </xf>
    <xf numFmtId="0" fontId="37" fillId="2" borderId="4" xfId="0" applyFont="1" applyFill="1" applyBorder="1" applyAlignment="1">
      <alignment vertical="center"/>
    </xf>
    <xf numFmtId="0" fontId="3" fillId="2" borderId="3" xfId="5" applyFont="1" applyFill="1" applyBorder="1"/>
    <xf numFmtId="3" fontId="0" fillId="2" borderId="29" xfId="31" applyFont="1" applyBorder="1">
      <alignment horizontal="right" vertical="center"/>
    </xf>
    <xf numFmtId="3" fontId="0" fillId="17" borderId="20" xfId="7" applyFont="1" applyBorder="1">
      <alignment horizontal="right" vertical="center"/>
    </xf>
    <xf numFmtId="0" fontId="0" fillId="2" borderId="0" xfId="0" applyFill="1">
      <alignment vertical="center"/>
    </xf>
    <xf numFmtId="0" fontId="2" fillId="2" borderId="0" xfId="0" applyFont="1" applyFill="1" applyBorder="1" applyProtection="1">
      <alignment vertical="center"/>
    </xf>
    <xf numFmtId="0" fontId="3" fillId="2" borderId="3" xfId="5" applyFont="1" applyFill="1" applyBorder="1"/>
    <xf numFmtId="0" fontId="0" fillId="2" borderId="0" xfId="0" applyFont="1" applyFill="1" applyBorder="1" applyProtection="1">
      <alignment vertical="center"/>
    </xf>
    <xf numFmtId="0" fontId="3" fillId="2" borderId="9" xfId="5" applyFont="1" applyFill="1" applyBorder="1" applyAlignment="1">
      <alignment vertical="center"/>
    </xf>
    <xf numFmtId="0" fontId="3" fillId="2" borderId="4" xfId="5" applyFont="1" applyFill="1" applyBorder="1" applyAlignment="1">
      <alignment vertical="center"/>
    </xf>
    <xf numFmtId="0" fontId="3" fillId="2" borderId="6" xfId="5" applyFont="1" applyFill="1" applyBorder="1" applyAlignment="1">
      <alignment vertical="center"/>
    </xf>
    <xf numFmtId="0" fontId="3" fillId="2" borderId="0" xfId="5" applyFont="1" applyFill="1" applyBorder="1" applyAlignment="1">
      <alignment vertical="center"/>
    </xf>
    <xf numFmtId="0" fontId="0" fillId="2" borderId="0" xfId="0" applyFill="1" applyBorder="1">
      <alignment vertical="center"/>
    </xf>
    <xf numFmtId="0" fontId="0" fillId="2" borderId="8" xfId="0" applyFill="1" applyBorder="1">
      <alignment vertical="center"/>
    </xf>
    <xf numFmtId="0" fontId="3" fillId="2" borderId="11" xfId="5" applyFont="1" applyFill="1" applyBorder="1" applyAlignment="1">
      <alignment vertical="center"/>
    </xf>
    <xf numFmtId="0" fontId="3" fillId="2" borderId="5" xfId="5" applyFont="1" applyFill="1" applyBorder="1" applyAlignment="1">
      <alignment vertical="center"/>
    </xf>
    <xf numFmtId="0" fontId="0" fillId="2" borderId="39" xfId="0" applyFill="1" applyBorder="1" applyAlignment="1">
      <alignment horizontal="center" vertical="center" wrapText="1"/>
    </xf>
    <xf numFmtId="3" fontId="0" fillId="15" borderId="40" xfId="12" applyFont="1" applyBorder="1">
      <alignment horizontal="right" vertical="center"/>
      <protection locked="0"/>
    </xf>
    <xf numFmtId="3" fontId="0" fillId="15" borderId="41" xfId="12" applyFont="1" applyBorder="1">
      <alignment horizontal="right" vertical="center"/>
      <protection locked="0"/>
    </xf>
    <xf numFmtId="3" fontId="0" fillId="17" borderId="39" xfId="7" applyFont="1" applyBorder="1">
      <alignment horizontal="right" vertical="center"/>
    </xf>
    <xf numFmtId="3" fontId="0" fillId="15" borderId="44" xfId="12" applyFont="1" applyBorder="1">
      <alignment horizontal="right" vertical="center"/>
      <protection locked="0"/>
    </xf>
    <xf numFmtId="0" fontId="2" fillId="2" borderId="37" xfId="0" applyFont="1" applyFill="1" applyBorder="1" applyAlignment="1" applyProtection="1">
      <alignment horizontal="left" vertical="center"/>
    </xf>
    <xf numFmtId="3" fontId="0" fillId="17" borderId="32" xfId="7" applyFont="1" applyBorder="1">
      <alignment horizontal="right" vertical="center"/>
    </xf>
    <xf numFmtId="0" fontId="2" fillId="2" borderId="26" xfId="0" applyFont="1" applyFill="1" applyBorder="1" applyAlignment="1" applyProtection="1">
      <alignment horizontal="center" vertical="center"/>
    </xf>
    <xf numFmtId="0" fontId="2" fillId="15" borderId="41" xfId="19" applyFont="1" applyBorder="1">
      <alignment horizontal="center" vertical="center" wrapText="1"/>
      <protection locked="0"/>
    </xf>
    <xf numFmtId="0" fontId="2" fillId="15" borderId="44" xfId="19" applyFont="1" applyBorder="1">
      <alignment horizontal="center" vertical="center" wrapText="1"/>
      <protection locked="0"/>
    </xf>
    <xf numFmtId="0" fontId="2" fillId="15" borderId="40" xfId="19" applyFont="1" applyBorder="1">
      <alignment horizontal="center" vertical="center" wrapText="1"/>
      <protection locked="0"/>
    </xf>
    <xf numFmtId="3" fontId="2" fillId="2" borderId="67" xfId="31" applyBorder="1">
      <alignment horizontal="right" vertical="center"/>
    </xf>
    <xf numFmtId="3" fontId="2" fillId="2" borderId="66" xfId="31" applyBorder="1">
      <alignment horizontal="right" vertical="center"/>
    </xf>
    <xf numFmtId="3" fontId="2" fillId="2" borderId="65" xfId="31" applyBorder="1">
      <alignment horizontal="right" vertical="center"/>
    </xf>
    <xf numFmtId="0" fontId="3" fillId="2" borderId="3" xfId="5" applyFont="1" applyFill="1" applyBorder="1"/>
    <xf numFmtId="0" fontId="3" fillId="2" borderId="3" xfId="5" applyFont="1" applyFill="1" applyBorder="1"/>
    <xf numFmtId="0" fontId="3" fillId="2" borderId="3" xfId="5" applyFont="1" applyFill="1" applyBorder="1"/>
    <xf numFmtId="3" fontId="2" fillId="15" borderId="44" xfId="12" applyFont="1" applyBorder="1">
      <alignment horizontal="right" vertical="center"/>
      <protection locked="0"/>
    </xf>
    <xf numFmtId="3" fontId="2" fillId="15" borderId="40" xfId="12" applyFont="1" applyBorder="1">
      <alignment horizontal="right" vertical="center"/>
      <protection locked="0"/>
    </xf>
    <xf numFmtId="3" fontId="2" fillId="15" borderId="41" xfId="12" applyFont="1" applyBorder="1">
      <alignment horizontal="right" vertical="center"/>
      <protection locked="0"/>
    </xf>
    <xf numFmtId="0" fontId="0" fillId="2" borderId="39" xfId="0" applyFont="1" applyFill="1" applyBorder="1" applyAlignment="1">
      <alignment horizontal="left" vertical="center"/>
    </xf>
    <xf numFmtId="0" fontId="0" fillId="2" borderId="0" xfId="0" applyFont="1" applyFill="1" applyAlignment="1">
      <alignment horizontal="left" vertical="center"/>
    </xf>
    <xf numFmtId="0" fontId="0" fillId="2" borderId="8" xfId="0" applyFill="1" applyBorder="1">
      <alignment vertical="center"/>
    </xf>
    <xf numFmtId="0" fontId="0" fillId="2" borderId="7" xfId="0" applyFill="1" applyBorder="1">
      <alignment vertical="center"/>
    </xf>
    <xf numFmtId="0" fontId="4" fillId="2" borderId="4" xfId="0" applyFont="1" applyFill="1" applyBorder="1">
      <alignment vertical="center"/>
    </xf>
    <xf numFmtId="0" fontId="2" fillId="2" borderId="0" xfId="2" applyBorder="1">
      <alignment horizontal="center" vertical="center"/>
    </xf>
    <xf numFmtId="0" fontId="37" fillId="2" borderId="0" xfId="0" applyFont="1" applyFill="1" applyBorder="1" applyAlignment="1">
      <alignment vertical="center"/>
    </xf>
    <xf numFmtId="0" fontId="0" fillId="2" borderId="0" xfId="0" applyFill="1">
      <alignment vertical="center"/>
    </xf>
    <xf numFmtId="0" fontId="3" fillId="2" borderId="2" xfId="5" applyFont="1" applyFill="1" applyBorder="1"/>
    <xf numFmtId="0" fontId="3" fillId="2" borderId="0" xfId="5" applyFont="1" applyFill="1" applyAlignment="1">
      <alignment vertical="center"/>
    </xf>
    <xf numFmtId="0" fontId="3" fillId="2" borderId="6" xfId="5" applyFont="1" applyFill="1" applyBorder="1" applyAlignment="1">
      <alignment vertical="center"/>
    </xf>
    <xf numFmtId="0" fontId="3" fillId="2" borderId="0" xfId="5" applyFont="1" applyFill="1" applyBorder="1" applyAlignment="1">
      <alignment vertical="center"/>
    </xf>
    <xf numFmtId="0" fontId="0" fillId="2" borderId="0" xfId="0" applyFill="1" applyBorder="1">
      <alignment vertical="center"/>
    </xf>
    <xf numFmtId="0" fontId="0" fillId="2" borderId="6" xfId="0" applyFill="1" applyBorder="1">
      <alignment vertical="center"/>
    </xf>
    <xf numFmtId="0" fontId="0" fillId="2" borderId="2" xfId="0" applyFill="1" applyBorder="1">
      <alignment vertical="center"/>
    </xf>
    <xf numFmtId="0" fontId="0" fillId="14" borderId="23" xfId="3" applyFont="1" applyBorder="1">
      <alignment horizontal="center" vertical="center"/>
    </xf>
    <xf numFmtId="0" fontId="0" fillId="14" borderId="26" xfId="3" applyFont="1" applyBorder="1">
      <alignment horizontal="center" vertical="center"/>
    </xf>
    <xf numFmtId="0" fontId="0" fillId="14" borderId="40" xfId="3" applyFont="1" applyBorder="1">
      <alignment horizontal="center" vertical="center"/>
    </xf>
    <xf numFmtId="0" fontId="0" fillId="14" borderId="44" xfId="3" applyFont="1" applyBorder="1">
      <alignment horizontal="center" vertical="center"/>
    </xf>
    <xf numFmtId="3" fontId="2" fillId="18" borderId="26" xfId="21" applyFont="1" applyBorder="1">
      <alignment horizontal="right" vertical="center"/>
      <protection locked="0"/>
    </xf>
    <xf numFmtId="3" fontId="2" fillId="18" borderId="29" xfId="21" applyFont="1" applyBorder="1">
      <alignment horizontal="right" vertical="center"/>
      <protection locked="0"/>
    </xf>
    <xf numFmtId="3" fontId="2" fillId="18" borderId="41" xfId="21" applyFont="1" applyBorder="1">
      <alignment horizontal="right" vertical="center"/>
      <protection locked="0"/>
    </xf>
    <xf numFmtId="3" fontId="2" fillId="18" borderId="44" xfId="21" applyFont="1" applyBorder="1">
      <alignment horizontal="right" vertical="center"/>
      <protection locked="0"/>
    </xf>
    <xf numFmtId="0" fontId="4" fillId="2" borderId="20" xfId="6" applyFont="1" applyBorder="1" applyAlignment="1">
      <alignment horizontal="center" vertical="center" wrapText="1"/>
    </xf>
    <xf numFmtId="0" fontId="4" fillId="2" borderId="39" xfId="6" applyFont="1" applyBorder="1" applyAlignment="1">
      <alignment horizontal="center" vertical="center" wrapText="1"/>
    </xf>
    <xf numFmtId="0" fontId="2" fillId="2" borderId="10" xfId="0" applyFont="1" applyFill="1" applyBorder="1" applyAlignment="1" applyProtection="1">
      <alignment vertical="center"/>
    </xf>
    <xf numFmtId="0" fontId="3" fillId="2" borderId="9" xfId="5" applyFont="1" applyFill="1" applyBorder="1" applyProtection="1"/>
    <xf numFmtId="0" fontId="0" fillId="2" borderId="0" xfId="0" applyFont="1" applyFill="1" applyAlignment="1">
      <alignment vertical="center"/>
    </xf>
    <xf numFmtId="0" fontId="0" fillId="2" borderId="6" xfId="0" applyFont="1" applyFill="1" applyBorder="1" applyAlignment="1">
      <alignment vertical="center"/>
    </xf>
    <xf numFmtId="0" fontId="0" fillId="2" borderId="2" xfId="0" applyFont="1" applyFill="1" applyBorder="1" applyAlignment="1">
      <alignment vertical="center"/>
    </xf>
    <xf numFmtId="0" fontId="2" fillId="2" borderId="0" xfId="0" applyFont="1" applyFill="1" applyBorder="1" applyAlignment="1">
      <alignment vertical="center"/>
    </xf>
    <xf numFmtId="3" fontId="2" fillId="15" borderId="31" xfId="12" applyFont="1" applyBorder="1">
      <alignment horizontal="right" vertical="center"/>
      <protection locked="0"/>
    </xf>
    <xf numFmtId="0" fontId="2" fillId="14" borderId="31" xfId="3" applyFont="1" applyBorder="1">
      <alignment horizontal="center" vertical="center"/>
    </xf>
    <xf numFmtId="0" fontId="2" fillId="14" borderId="45" xfId="3" applyFont="1" applyBorder="1">
      <alignment horizontal="center" vertical="center"/>
    </xf>
    <xf numFmtId="0" fontId="0" fillId="2" borderId="0" xfId="0" applyFont="1" applyFill="1" applyAlignment="1">
      <alignment vertical="center"/>
    </xf>
    <xf numFmtId="0" fontId="0" fillId="2" borderId="6" xfId="0" applyFont="1" applyFill="1" applyBorder="1" applyAlignment="1">
      <alignment vertical="center"/>
    </xf>
    <xf numFmtId="0" fontId="0" fillId="2" borderId="2" xfId="0" applyFont="1" applyFill="1" applyBorder="1" applyAlignment="1">
      <alignment vertical="center"/>
    </xf>
    <xf numFmtId="0" fontId="2" fillId="2" borderId="0" xfId="0" applyFont="1" applyFill="1" applyBorder="1" applyAlignment="1">
      <alignment vertical="center"/>
    </xf>
    <xf numFmtId="3" fontId="2" fillId="2" borderId="23" xfId="31" applyFont="1" applyBorder="1">
      <alignment horizontal="right" vertical="center"/>
    </xf>
    <xf numFmtId="0" fontId="0" fillId="2" borderId="26" xfId="0" applyFont="1" applyFill="1" applyBorder="1" applyAlignment="1">
      <alignment horizontal="left" vertical="center" indent="1"/>
    </xf>
    <xf numFmtId="0" fontId="0" fillId="2" borderId="34" xfId="0" applyFont="1" applyFill="1" applyBorder="1" applyAlignment="1">
      <alignment horizontal="center" vertical="center"/>
    </xf>
    <xf numFmtId="0" fontId="0" fillId="2" borderId="26" xfId="0" applyFont="1" applyFill="1" applyBorder="1" applyAlignment="1">
      <alignment horizontal="left" vertical="center" indent="1"/>
    </xf>
    <xf numFmtId="0" fontId="0" fillId="2" borderId="34" xfId="0" applyFont="1" applyFill="1" applyBorder="1" applyAlignment="1">
      <alignment horizontal="center" vertical="center"/>
    </xf>
    <xf numFmtId="0" fontId="0" fillId="2" borderId="48" xfId="0" applyFont="1" applyFill="1" applyBorder="1" applyAlignment="1">
      <alignment horizontal="left" vertical="center" indent="1"/>
    </xf>
    <xf numFmtId="0" fontId="0" fillId="2" borderId="0" xfId="0" applyFont="1" applyFill="1" applyAlignment="1">
      <alignment vertical="center"/>
    </xf>
    <xf numFmtId="0" fontId="0" fillId="2" borderId="6" xfId="0" applyFont="1" applyFill="1" applyBorder="1" applyAlignment="1">
      <alignment vertical="center"/>
    </xf>
    <xf numFmtId="0" fontId="0" fillId="2" borderId="2" xfId="0" applyFont="1" applyFill="1" applyBorder="1" applyAlignment="1">
      <alignment vertical="center"/>
    </xf>
    <xf numFmtId="0" fontId="2" fillId="2" borderId="0" xfId="0" applyFont="1" applyFill="1" applyBorder="1" applyAlignment="1">
      <alignment vertical="center"/>
    </xf>
    <xf numFmtId="3" fontId="2" fillId="15" borderId="26" xfId="12" applyFont="1" applyBorder="1">
      <alignment horizontal="right" vertical="center"/>
      <protection locked="0"/>
    </xf>
    <xf numFmtId="0" fontId="2" fillId="14" borderId="31" xfId="3" applyFont="1" applyBorder="1">
      <alignment horizontal="center" vertical="center"/>
    </xf>
    <xf numFmtId="3" fontId="2" fillId="14" borderId="26" xfId="3" applyNumberFormat="1" applyFont="1" applyBorder="1">
      <alignment horizontal="center" vertical="center"/>
    </xf>
    <xf numFmtId="3" fontId="2" fillId="18" borderId="26" xfId="21" applyFont="1" applyBorder="1">
      <alignment horizontal="right" vertical="center"/>
      <protection locked="0"/>
    </xf>
    <xf numFmtId="3" fontId="2" fillId="15" borderId="26" xfId="12" applyFont="1">
      <alignment horizontal="right" vertical="center"/>
      <protection locked="0"/>
    </xf>
    <xf numFmtId="0" fontId="0" fillId="2" borderId="26" xfId="0" applyFont="1" applyFill="1" applyBorder="1" applyAlignment="1">
      <alignment horizontal="left" vertical="center" indent="1"/>
    </xf>
    <xf numFmtId="0" fontId="0" fillId="2" borderId="48" xfId="0" applyFont="1" applyFill="1" applyBorder="1" applyAlignment="1">
      <alignment horizontal="left" vertical="center" indent="1"/>
    </xf>
    <xf numFmtId="0" fontId="2" fillId="2" borderId="40" xfId="0" applyFont="1" applyFill="1" applyBorder="1" applyAlignment="1">
      <alignment vertical="center"/>
    </xf>
    <xf numFmtId="0" fontId="0" fillId="2" borderId="0" xfId="0" applyFont="1" applyFill="1" applyAlignment="1">
      <alignment vertical="center"/>
    </xf>
    <xf numFmtId="0" fontId="0" fillId="2" borderId="6" xfId="0" applyFont="1" applyFill="1" applyBorder="1" applyAlignment="1">
      <alignment vertical="center"/>
    </xf>
    <xf numFmtId="0" fontId="0" fillId="2" borderId="2" xfId="0" applyFont="1" applyFill="1" applyBorder="1" applyAlignment="1">
      <alignment vertical="center"/>
    </xf>
    <xf numFmtId="0" fontId="2" fillId="2" borderId="0" xfId="0" applyFont="1" applyFill="1" applyBorder="1" applyAlignment="1">
      <alignment vertical="center"/>
    </xf>
    <xf numFmtId="3" fontId="2" fillId="15" borderId="26" xfId="12" applyFont="1" applyBorder="1">
      <alignment horizontal="right" vertical="center"/>
      <protection locked="0"/>
    </xf>
    <xf numFmtId="0" fontId="2" fillId="14" borderId="26" xfId="3" applyFont="1" applyBorder="1">
      <alignment horizontal="center" vertical="center"/>
    </xf>
    <xf numFmtId="0" fontId="2" fillId="14" borderId="44" xfId="3" applyFont="1" applyBorder="1">
      <alignment horizontal="center" vertical="center"/>
    </xf>
    <xf numFmtId="0" fontId="2" fillId="14" borderId="34" xfId="3" applyFont="1" applyBorder="1">
      <alignment horizontal="center" vertical="center"/>
    </xf>
    <xf numFmtId="0" fontId="2" fillId="14" borderId="48" xfId="3" applyFont="1" applyBorder="1">
      <alignment horizontal="center" vertical="center"/>
    </xf>
    <xf numFmtId="3" fontId="2" fillId="15" borderId="48" xfId="12" applyFont="1" applyBorder="1">
      <alignment horizontal="right" vertical="center"/>
      <protection locked="0"/>
    </xf>
    <xf numFmtId="0" fontId="2" fillId="14" borderId="50" xfId="3" applyFont="1" applyBorder="1">
      <alignment horizontal="center" vertical="center"/>
    </xf>
    <xf numFmtId="0" fontId="2" fillId="14" borderId="49" xfId="3" applyFont="1" applyBorder="1">
      <alignment horizontal="center" vertical="center"/>
    </xf>
    <xf numFmtId="0" fontId="0" fillId="14" borderId="34" xfId="3" applyFont="1" applyBorder="1">
      <alignment horizontal="center" vertical="center"/>
    </xf>
    <xf numFmtId="0" fontId="0" fillId="2" borderId="26" xfId="0" applyFont="1" applyFill="1" applyBorder="1" applyAlignment="1">
      <alignment horizontal="left" vertical="center" indent="1"/>
    </xf>
    <xf numFmtId="0" fontId="0" fillId="2" borderId="34" xfId="0" applyFont="1" applyFill="1" applyBorder="1" applyAlignment="1">
      <alignment horizontal="center" vertical="center"/>
    </xf>
    <xf numFmtId="0" fontId="0" fillId="2" borderId="23" xfId="0" applyFont="1" applyFill="1" applyBorder="1" applyAlignment="1">
      <alignment vertical="center"/>
    </xf>
    <xf numFmtId="0" fontId="0" fillId="2" borderId="48" xfId="0" applyFont="1" applyFill="1" applyBorder="1" applyAlignment="1">
      <alignment horizontal="left" vertical="center" indent="1"/>
    </xf>
    <xf numFmtId="3" fontId="2" fillId="15" borderId="26" xfId="12" applyFont="1" applyBorder="1">
      <alignment horizontal="right" vertical="center"/>
      <protection locked="0"/>
    </xf>
    <xf numFmtId="0" fontId="2" fillId="14" borderId="26" xfId="3" applyFont="1" applyBorder="1">
      <alignment horizontal="center" vertical="center"/>
    </xf>
    <xf numFmtId="3" fontId="2" fillId="15" borderId="31" xfId="12" applyFont="1" applyBorder="1">
      <alignment horizontal="right" vertical="center"/>
      <protection locked="0"/>
    </xf>
    <xf numFmtId="0" fontId="2" fillId="14" borderId="31" xfId="3" applyFont="1" applyBorder="1">
      <alignment horizontal="center" vertical="center"/>
    </xf>
    <xf numFmtId="0" fontId="2" fillId="14" borderId="45" xfId="3" applyFont="1" applyBorder="1">
      <alignment horizontal="center" vertical="center"/>
    </xf>
    <xf numFmtId="0" fontId="2" fillId="14" borderId="44" xfId="3" applyFont="1" applyBorder="1">
      <alignment horizontal="center" vertical="center"/>
    </xf>
    <xf numFmtId="3" fontId="2" fillId="2" borderId="23" xfId="31" applyFont="1" applyBorder="1">
      <alignment horizontal="right" vertical="center"/>
    </xf>
    <xf numFmtId="3" fontId="2" fillId="14" borderId="26" xfId="3" applyNumberFormat="1" applyFont="1" applyBorder="1">
      <alignment horizontal="center" vertical="center"/>
    </xf>
    <xf numFmtId="3" fontId="2" fillId="14" borderId="45" xfId="3" applyNumberFormat="1" applyFont="1" applyBorder="1">
      <alignment horizontal="center" vertical="center"/>
    </xf>
    <xf numFmtId="0" fontId="0" fillId="2" borderId="26" xfId="0" applyFont="1" applyFill="1" applyBorder="1" applyAlignment="1">
      <alignment horizontal="left" vertical="center" indent="1"/>
    </xf>
    <xf numFmtId="3" fontId="2" fillId="18" borderId="26" xfId="21" applyFont="1" applyBorder="1">
      <alignment horizontal="right" vertical="center"/>
      <protection locked="0"/>
    </xf>
    <xf numFmtId="0" fontId="2" fillId="14" borderId="23" xfId="3" applyFont="1" applyBorder="1">
      <alignment horizontal="center" vertical="center"/>
    </xf>
    <xf numFmtId="0" fontId="2" fillId="14" borderId="40" xfId="3" applyFont="1" applyBorder="1">
      <alignment horizontal="center" vertical="center"/>
    </xf>
    <xf numFmtId="0" fontId="2" fillId="14" borderId="48" xfId="3" applyFont="1" applyBorder="1">
      <alignment horizontal="center" vertical="center"/>
    </xf>
    <xf numFmtId="0" fontId="2" fillId="14" borderId="50" xfId="3" applyFont="1" applyBorder="1">
      <alignment horizontal="center" vertical="center"/>
    </xf>
    <xf numFmtId="3" fontId="2" fillId="14" borderId="31" xfId="3" applyNumberFormat="1" applyFont="1" applyBorder="1">
      <alignment horizontal="center" vertical="center"/>
    </xf>
    <xf numFmtId="3" fontId="2" fillId="15" borderId="26" xfId="12" applyFont="1">
      <alignment horizontal="right" vertical="center"/>
      <protection locked="0"/>
    </xf>
    <xf numFmtId="3" fontId="2" fillId="14" borderId="31" xfId="3" applyNumberFormat="1" applyFont="1" applyBorder="1">
      <alignment horizontal="center" vertical="center"/>
    </xf>
    <xf numFmtId="0" fontId="0" fillId="2" borderId="0" xfId="0" applyFont="1" applyFill="1" applyAlignment="1">
      <alignment vertical="center"/>
    </xf>
    <xf numFmtId="0" fontId="0" fillId="2" borderId="6" xfId="0" applyFont="1" applyFill="1" applyBorder="1" applyAlignment="1">
      <alignment vertical="center"/>
    </xf>
    <xf numFmtId="0" fontId="0" fillId="2" borderId="2" xfId="0" applyFont="1" applyFill="1" applyBorder="1" applyAlignment="1">
      <alignment vertical="center"/>
    </xf>
    <xf numFmtId="0" fontId="2" fillId="2" borderId="0" xfId="0" applyFont="1" applyFill="1" applyBorder="1" applyAlignment="1">
      <alignment vertical="center"/>
    </xf>
    <xf numFmtId="3" fontId="2" fillId="15" borderId="29" xfId="12" applyFont="1" applyBorder="1">
      <alignment horizontal="right" vertical="center"/>
      <protection locked="0"/>
    </xf>
    <xf numFmtId="0" fontId="2" fillId="14" borderId="26" xfId="3" applyFont="1" applyBorder="1">
      <alignment horizontal="center" vertical="center"/>
    </xf>
    <xf numFmtId="0" fontId="2" fillId="14" borderId="29" xfId="3" applyFont="1" applyBorder="1">
      <alignment horizontal="center" vertical="center"/>
    </xf>
    <xf numFmtId="0" fontId="2" fillId="14" borderId="31" xfId="3" applyFont="1" applyBorder="1">
      <alignment horizontal="center" vertical="center"/>
    </xf>
    <xf numFmtId="0" fontId="2" fillId="14" borderId="45" xfId="3" applyFont="1" applyBorder="1">
      <alignment horizontal="center" vertical="center"/>
    </xf>
    <xf numFmtId="0" fontId="2" fillId="14" borderId="41" xfId="3" applyFont="1" applyBorder="1">
      <alignment horizontal="center" vertical="center"/>
    </xf>
    <xf numFmtId="3" fontId="2" fillId="14" borderId="29" xfId="3" applyNumberFormat="1" applyFont="1" applyBorder="1">
      <alignment horizontal="center" vertical="center"/>
    </xf>
    <xf numFmtId="0" fontId="2" fillId="14" borderId="32" xfId="3" applyBorder="1" applyAlignment="1" applyProtection="1">
      <alignment vertical="center" wrapText="1"/>
    </xf>
    <xf numFmtId="3" fontId="2" fillId="18" borderId="26" xfId="21" applyFont="1" applyBorder="1">
      <alignment horizontal="right" vertical="center"/>
      <protection locked="0"/>
    </xf>
    <xf numFmtId="3" fontId="2" fillId="2" borderId="44" xfId="1" applyFont="1" applyBorder="1" applyAlignment="1" applyProtection="1">
      <alignment horizontal="center" vertical="center"/>
    </xf>
    <xf numFmtId="3" fontId="2" fillId="18" borderId="29" xfId="21" applyFont="1" applyBorder="1">
      <alignment horizontal="right" vertical="center"/>
      <protection locked="0"/>
    </xf>
    <xf numFmtId="3" fontId="2" fillId="18" borderId="34" xfId="21" applyFont="1" applyBorder="1">
      <alignment horizontal="right" vertical="center"/>
      <protection locked="0"/>
    </xf>
    <xf numFmtId="3" fontId="2" fillId="18" borderId="20" xfId="21" applyFont="1" applyBorder="1">
      <alignment horizontal="right" vertical="center"/>
      <protection locked="0"/>
    </xf>
    <xf numFmtId="0" fontId="2" fillId="14" borderId="20" xfId="3" applyFont="1" applyBorder="1">
      <alignment horizontal="center" vertical="center"/>
    </xf>
    <xf numFmtId="0" fontId="2" fillId="14" borderId="39" xfId="3" applyFont="1" applyBorder="1">
      <alignment horizontal="center" vertical="center"/>
    </xf>
    <xf numFmtId="3" fontId="2" fillId="2" borderId="31" xfId="31" applyFont="1" applyBorder="1">
      <alignment horizontal="right" vertical="center"/>
    </xf>
    <xf numFmtId="3" fontId="2" fillId="18" borderId="35" xfId="21" applyFont="1" applyBorder="1">
      <alignment horizontal="right" vertical="center"/>
      <protection locked="0"/>
    </xf>
    <xf numFmtId="3" fontId="2" fillId="18" borderId="39" xfId="21" applyFont="1" applyBorder="1">
      <alignment horizontal="right" vertical="center"/>
      <protection locked="0"/>
    </xf>
    <xf numFmtId="3" fontId="2" fillId="14" borderId="31" xfId="3" applyNumberFormat="1" applyFont="1" applyBorder="1">
      <alignment horizontal="center" vertical="center"/>
    </xf>
    <xf numFmtId="0" fontId="2" fillId="14" borderId="56" xfId="3" applyFont="1" applyBorder="1">
      <alignment horizontal="center" vertical="center"/>
    </xf>
    <xf numFmtId="0" fontId="2" fillId="14" borderId="46" xfId="3" applyFont="1" applyBorder="1">
      <alignment horizontal="center" vertical="center"/>
    </xf>
    <xf numFmtId="0" fontId="37" fillId="2" borderId="20" xfId="84" applyFill="1" applyBorder="1" applyAlignment="1">
      <alignment horizontal="left" vertical="center" wrapText="1"/>
    </xf>
    <xf numFmtId="0" fontId="0" fillId="2" borderId="0" xfId="0" applyFont="1" applyFill="1" applyAlignment="1">
      <alignment vertical="center"/>
    </xf>
    <xf numFmtId="0" fontId="2" fillId="2" borderId="0" xfId="0" applyFont="1" applyFill="1" applyBorder="1" applyAlignment="1" applyProtection="1">
      <alignment vertical="center"/>
    </xf>
    <xf numFmtId="0" fontId="0" fillId="2" borderId="0" xfId="0" applyFont="1" applyFill="1" applyBorder="1" applyAlignment="1">
      <alignment vertical="center"/>
    </xf>
    <xf numFmtId="0" fontId="3" fillId="2" borderId="3" xfId="5" applyFont="1" applyFill="1" applyBorder="1"/>
    <xf numFmtId="0" fontId="0" fillId="2" borderId="6" xfId="0" applyFont="1" applyFill="1" applyBorder="1">
      <alignment vertical="center"/>
    </xf>
    <xf numFmtId="3" fontId="2" fillId="15" borderId="26" xfId="12" applyFont="1" applyBorder="1">
      <alignment horizontal="right" vertical="center"/>
      <protection locked="0"/>
    </xf>
    <xf numFmtId="0" fontId="2" fillId="14" borderId="44" xfId="3" applyFont="1" applyBorder="1">
      <alignment horizontal="center" vertical="center"/>
    </xf>
    <xf numFmtId="3" fontId="2" fillId="2" borderId="26" xfId="31" applyFont="1" applyBorder="1">
      <alignment horizontal="right" vertical="center"/>
    </xf>
    <xf numFmtId="0" fontId="0" fillId="2" borderId="26" xfId="0" applyFont="1" applyFill="1" applyBorder="1" applyAlignment="1">
      <alignment horizontal="left" vertical="center" indent="1"/>
    </xf>
    <xf numFmtId="0" fontId="0" fillId="2" borderId="34" xfId="0" applyFont="1" applyFill="1" applyBorder="1" applyAlignment="1">
      <alignment horizontal="center" vertical="center"/>
    </xf>
    <xf numFmtId="0" fontId="2" fillId="14" borderId="34" xfId="3" applyBorder="1" applyAlignment="1" applyProtection="1">
      <alignment vertical="center" wrapText="1"/>
    </xf>
    <xf numFmtId="0" fontId="0" fillId="2" borderId="46" xfId="0" applyFont="1" applyFill="1" applyBorder="1" applyAlignment="1">
      <alignment horizontal="center" vertical="center"/>
    </xf>
    <xf numFmtId="0" fontId="2" fillId="2" borderId="26" xfId="0" applyFont="1" applyFill="1" applyBorder="1" applyAlignment="1">
      <alignment horizontal="left" vertical="center" indent="1"/>
    </xf>
    <xf numFmtId="0" fontId="0" fillId="2" borderId="26" xfId="0" applyFont="1" applyFill="1" applyBorder="1" applyAlignment="1">
      <alignment vertical="center"/>
    </xf>
    <xf numFmtId="0" fontId="0" fillId="2" borderId="33" xfId="0" applyFont="1" applyFill="1" applyBorder="1" applyAlignment="1">
      <alignment horizontal="center" vertical="center"/>
    </xf>
    <xf numFmtId="0" fontId="2" fillId="2" borderId="26" xfId="0" applyFont="1" applyFill="1" applyBorder="1" applyAlignment="1">
      <alignment vertical="center"/>
    </xf>
    <xf numFmtId="0" fontId="4" fillId="2" borderId="26" xfId="0" applyFont="1" applyFill="1" applyBorder="1" applyAlignment="1">
      <alignment vertical="center"/>
    </xf>
    <xf numFmtId="0" fontId="4" fillId="2" borderId="23" xfId="0" applyFont="1" applyFill="1" applyBorder="1" applyAlignment="1">
      <alignment vertical="center"/>
    </xf>
    <xf numFmtId="3" fontId="2" fillId="2" borderId="41" xfId="1" applyFont="1" applyBorder="1" applyAlignment="1" applyProtection="1">
      <alignment horizontal="center" vertical="center"/>
    </xf>
    <xf numFmtId="3" fontId="17" fillId="2" borderId="40" xfId="31" applyFont="1" applyBorder="1">
      <alignment horizontal="right" vertical="center"/>
    </xf>
    <xf numFmtId="0" fontId="0" fillId="2" borderId="31" xfId="0" applyFont="1" applyFill="1" applyBorder="1" applyAlignment="1">
      <alignment vertical="center"/>
    </xf>
    <xf numFmtId="0" fontId="0" fillId="2" borderId="20" xfId="6" applyFont="1" applyBorder="1">
      <alignment horizontal="center" wrapText="1"/>
    </xf>
    <xf numFmtId="0" fontId="0" fillId="2" borderId="20" xfId="6" applyFont="1" applyBorder="1">
      <alignment horizontal="center" wrapText="1"/>
    </xf>
    <xf numFmtId="3" fontId="11" fillId="15" borderId="26" xfId="12" applyFont="1" applyBorder="1" applyProtection="1">
      <alignment horizontal="right" vertical="center"/>
      <protection locked="0"/>
    </xf>
    <xf numFmtId="0" fontId="0" fillId="2" borderId="46" xfId="0" applyFont="1" applyFill="1" applyBorder="1" applyAlignment="1" applyProtection="1">
      <alignment vertical="center" wrapText="1"/>
    </xf>
    <xf numFmtId="0" fontId="0" fillId="2" borderId="34" xfId="0" applyFont="1" applyFill="1" applyBorder="1" applyAlignment="1" applyProtection="1">
      <alignment horizontal="left" vertical="center" wrapText="1" indent="1"/>
    </xf>
    <xf numFmtId="3" fontId="11" fillId="15" borderId="26" xfId="12" applyFont="1" applyBorder="1" applyProtection="1">
      <alignment horizontal="right" vertical="center"/>
      <protection locked="0"/>
    </xf>
    <xf numFmtId="0" fontId="0" fillId="2" borderId="34" xfId="0" applyFont="1" applyFill="1" applyBorder="1" applyAlignment="1" applyProtection="1">
      <alignment horizontal="left" vertical="center" wrapText="1" indent="1"/>
    </xf>
    <xf numFmtId="3" fontId="11" fillId="15" borderId="26" xfId="12" applyFont="1" applyBorder="1" applyProtection="1">
      <alignment horizontal="right" vertical="center"/>
      <protection locked="0"/>
    </xf>
    <xf numFmtId="0" fontId="37" fillId="2" borderId="34" xfId="84" applyFill="1" applyBorder="1" applyAlignment="1" applyProtection="1">
      <alignment horizontal="left" vertical="center" wrapText="1" indent="1"/>
    </xf>
    <xf numFmtId="0" fontId="0" fillId="0" borderId="34" xfId="0" applyFont="1" applyFill="1" applyBorder="1" applyAlignment="1" applyProtection="1">
      <alignment vertical="center" wrapText="1"/>
    </xf>
    <xf numFmtId="0" fontId="0" fillId="2" borderId="34" xfId="0" applyFont="1" applyFill="1" applyBorder="1" applyAlignment="1" applyProtection="1">
      <alignment horizontal="left" vertical="center" wrapText="1" indent="1"/>
    </xf>
    <xf numFmtId="0" fontId="2" fillId="14" borderId="26" xfId="3" applyFont="1" applyBorder="1" applyProtection="1">
      <alignment horizontal="center" vertical="center"/>
    </xf>
    <xf numFmtId="0" fontId="37" fillId="2" borderId="34" xfId="84" applyFill="1" applyBorder="1" applyAlignment="1" applyProtection="1">
      <alignment horizontal="left" vertical="center" wrapText="1" indent="1"/>
    </xf>
    <xf numFmtId="0" fontId="2" fillId="14" borderId="31" xfId="3" applyFont="1" applyBorder="1" applyProtection="1">
      <alignment horizontal="center" vertical="center"/>
    </xf>
    <xf numFmtId="0" fontId="2" fillId="14" borderId="23" xfId="3" applyFont="1" applyBorder="1" applyProtection="1">
      <alignment horizontal="center" vertical="center"/>
    </xf>
    <xf numFmtId="0" fontId="2" fillId="14" borderId="26" xfId="3" applyFont="1" applyBorder="1" applyProtection="1">
      <alignment horizontal="center" vertical="center"/>
    </xf>
    <xf numFmtId="2" fontId="2" fillId="2" borderId="26" xfId="33" applyNumberFormat="1" applyFont="1" applyBorder="1">
      <alignment horizontal="right" vertical="center"/>
    </xf>
    <xf numFmtId="2" fontId="2" fillId="0" borderId="34" xfId="33" applyNumberFormat="1" applyFont="1" applyFill="1" applyBorder="1">
      <alignment horizontal="right" vertical="center"/>
    </xf>
    <xf numFmtId="0" fontId="2" fillId="14" borderId="26" xfId="3" applyFont="1" applyBorder="1" applyProtection="1">
      <alignment horizontal="center" vertical="center"/>
    </xf>
    <xf numFmtId="2" fontId="2" fillId="2" borderId="26" xfId="33" applyNumberFormat="1" applyFont="1" applyBorder="1">
      <alignment horizontal="right" vertical="center"/>
    </xf>
    <xf numFmtId="0" fontId="0" fillId="7" borderId="34" xfId="0" applyFont="1" applyFill="1" applyBorder="1" applyAlignment="1" applyProtection="1">
      <alignment horizontal="center" vertical="center"/>
    </xf>
    <xf numFmtId="0" fontId="0" fillId="2" borderId="20" xfId="6" applyFont="1" applyBorder="1">
      <alignment horizontal="center" wrapText="1"/>
    </xf>
    <xf numFmtId="0" fontId="37" fillId="2" borderId="34" xfId="84" applyFill="1" applyBorder="1" applyAlignment="1" applyProtection="1">
      <alignment horizontal="left" vertical="center" wrapText="1" indent="1"/>
    </xf>
    <xf numFmtId="3" fontId="2" fillId="18" borderId="58" xfId="21" applyFont="1" applyBorder="1">
      <alignment horizontal="right" vertical="center"/>
      <protection locked="0"/>
    </xf>
    <xf numFmtId="0" fontId="2" fillId="2" borderId="37" xfId="0" applyFont="1" applyFill="1" applyBorder="1" applyAlignment="1" applyProtection="1">
      <alignment vertical="center" wrapText="1"/>
    </xf>
    <xf numFmtId="0" fontId="2" fillId="2" borderId="37" xfId="0" applyFont="1" applyFill="1" applyBorder="1" applyAlignment="1" applyProtection="1">
      <alignment horizontal="left" vertical="center" wrapText="1" indent="1"/>
    </xf>
    <xf numFmtId="0" fontId="0" fillId="2" borderId="37" xfId="0" applyFont="1" applyFill="1" applyBorder="1" applyAlignment="1" applyProtection="1">
      <alignment vertical="center" wrapText="1"/>
    </xf>
    <xf numFmtId="0" fontId="2" fillId="14" borderId="26" xfId="3" applyFont="1" applyBorder="1" applyProtection="1">
      <alignment horizontal="center" vertical="center"/>
    </xf>
    <xf numFmtId="3" fontId="11" fillId="15" borderId="26" xfId="12" applyFont="1" applyBorder="1" applyProtection="1">
      <alignment horizontal="right" vertical="center"/>
      <protection locked="0"/>
    </xf>
    <xf numFmtId="0" fontId="2" fillId="14" borderId="44" xfId="3" applyFont="1" applyBorder="1" applyProtection="1">
      <alignment horizontal="center" vertical="center"/>
    </xf>
    <xf numFmtId="3" fontId="11" fillId="15" borderId="44" xfId="12" applyFont="1" applyBorder="1" applyProtection="1">
      <alignment horizontal="right" vertical="center"/>
      <protection locked="0"/>
    </xf>
    <xf numFmtId="3" fontId="11" fillId="15" borderId="50" xfId="12" applyFont="1" applyBorder="1" applyProtection="1">
      <alignment horizontal="right" vertical="center"/>
      <protection locked="0"/>
    </xf>
    <xf numFmtId="0" fontId="2" fillId="14" borderId="26" xfId="3" applyFont="1" applyBorder="1" applyProtection="1">
      <alignment horizontal="center" vertical="center"/>
    </xf>
    <xf numFmtId="0" fontId="2" fillId="14" borderId="44" xfId="3" applyFont="1" applyBorder="1" applyProtection="1">
      <alignment horizontal="center" vertical="center"/>
    </xf>
    <xf numFmtId="0" fontId="2" fillId="14" borderId="29" xfId="3" applyFont="1" applyBorder="1" applyProtection="1">
      <alignment horizontal="center" vertical="center"/>
    </xf>
    <xf numFmtId="0" fontId="2" fillId="14" borderId="34" xfId="3" applyFont="1" applyBorder="1" applyProtection="1">
      <alignment horizontal="center" vertical="center"/>
    </xf>
    <xf numFmtId="2" fontId="2" fillId="2" borderId="34" xfId="33" applyNumberFormat="1" applyFont="1" applyBorder="1">
      <alignment horizontal="right" vertical="center"/>
    </xf>
    <xf numFmtId="0" fontId="2" fillId="14" borderId="31" xfId="3" applyFont="1" applyBorder="1" applyProtection="1">
      <alignment horizontal="center" vertical="center"/>
    </xf>
    <xf numFmtId="0" fontId="2" fillId="14" borderId="45" xfId="3" applyFont="1" applyBorder="1" applyProtection="1">
      <alignment horizontal="center" vertical="center"/>
    </xf>
    <xf numFmtId="0" fontId="2" fillId="14" borderId="46" xfId="3" applyFont="1" applyBorder="1" applyProtection="1">
      <alignment horizontal="center" vertical="center"/>
    </xf>
    <xf numFmtId="2" fontId="2" fillId="2" borderId="34" xfId="0" applyNumberFormat="1" applyFont="1" applyFill="1" applyBorder="1" applyProtection="1">
      <alignment vertical="center"/>
    </xf>
    <xf numFmtId="2" fontId="2" fillId="2" borderId="26" xfId="0" applyNumberFormat="1" applyFont="1" applyFill="1" applyBorder="1" applyProtection="1">
      <alignment vertical="center"/>
    </xf>
    <xf numFmtId="2" fontId="2" fillId="2" borderId="44" xfId="0" applyNumberFormat="1" applyFont="1" applyFill="1" applyBorder="1" applyProtection="1">
      <alignment vertical="center"/>
    </xf>
    <xf numFmtId="2" fontId="2" fillId="14" borderId="31" xfId="3" applyNumberFormat="1" applyFont="1" applyBorder="1" applyProtection="1">
      <alignment horizontal="center" vertical="center"/>
    </xf>
    <xf numFmtId="2" fontId="2" fillId="14" borderId="45" xfId="3" applyNumberFormat="1" applyFont="1" applyBorder="1" applyProtection="1">
      <alignment horizontal="center" vertical="center"/>
    </xf>
    <xf numFmtId="0" fontId="0" fillId="2" borderId="35" xfId="0" applyFont="1" applyFill="1" applyBorder="1" applyAlignment="1" applyProtection="1">
      <alignment horizontal="left" vertical="center" wrapText="1" indent="2"/>
    </xf>
    <xf numFmtId="0" fontId="0" fillId="2" borderId="20" xfId="6" applyFont="1" applyBorder="1">
      <alignment horizontal="center" wrapText="1"/>
    </xf>
    <xf numFmtId="0" fontId="0" fillId="2" borderId="20" xfId="6" applyFont="1" applyBorder="1">
      <alignment horizontal="center" wrapText="1"/>
    </xf>
    <xf numFmtId="0" fontId="2" fillId="2" borderId="37" xfId="0" applyFont="1" applyFill="1" applyBorder="1" applyAlignment="1" applyProtection="1">
      <alignment vertical="center" wrapText="1"/>
    </xf>
    <xf numFmtId="0" fontId="2" fillId="2" borderId="37" xfId="0" applyFont="1" applyFill="1" applyBorder="1" applyAlignment="1" applyProtection="1">
      <alignment horizontal="left" vertical="center" wrapText="1" indent="1"/>
    </xf>
    <xf numFmtId="0" fontId="2" fillId="2" borderId="37" xfId="0" applyFont="1" applyFill="1" applyBorder="1" applyAlignment="1" applyProtection="1">
      <alignment horizontal="left" vertical="center" wrapText="1"/>
    </xf>
    <xf numFmtId="0" fontId="0" fillId="2" borderId="34" xfId="0" applyFont="1" applyFill="1" applyBorder="1" applyAlignment="1" applyProtection="1">
      <alignment vertical="center" wrapText="1"/>
    </xf>
    <xf numFmtId="0" fontId="0" fillId="2" borderId="37" xfId="0" applyFont="1" applyFill="1" applyBorder="1" applyAlignment="1" applyProtection="1">
      <alignment vertical="center" wrapText="1"/>
    </xf>
    <xf numFmtId="0" fontId="0" fillId="2" borderId="37" xfId="0" applyFont="1" applyFill="1" applyBorder="1" applyAlignment="1" applyProtection="1">
      <alignment horizontal="left" vertical="center" wrapText="1" indent="1"/>
    </xf>
    <xf numFmtId="0" fontId="0" fillId="2" borderId="36" xfId="0" applyFont="1" applyFill="1" applyBorder="1" applyAlignment="1" applyProtection="1">
      <alignment vertical="center" wrapText="1"/>
    </xf>
    <xf numFmtId="0" fontId="2" fillId="14" borderId="23" xfId="3" applyFont="1" applyBorder="1" applyProtection="1">
      <alignment horizontal="center" vertical="center"/>
    </xf>
    <xf numFmtId="0" fontId="2" fillId="14" borderId="26" xfId="3" applyFont="1" applyBorder="1" applyProtection="1">
      <alignment horizontal="center" vertical="center"/>
    </xf>
    <xf numFmtId="0" fontId="2" fillId="14" borderId="44" xfId="3" applyFont="1" applyBorder="1" applyProtection="1">
      <alignment horizontal="center" vertical="center"/>
    </xf>
    <xf numFmtId="0" fontId="2" fillId="14" borderId="34" xfId="3" applyFont="1" applyBorder="1" applyProtection="1">
      <alignment horizontal="center" vertical="center"/>
    </xf>
    <xf numFmtId="0" fontId="2" fillId="14" borderId="33" xfId="3" applyFont="1" applyBorder="1" applyProtection="1">
      <alignment horizontal="center" vertical="center"/>
    </xf>
    <xf numFmtId="2" fontId="2" fillId="2" borderId="40" xfId="33" applyNumberFormat="1" applyFont="1" applyBorder="1">
      <alignment horizontal="right" vertical="center"/>
    </xf>
    <xf numFmtId="2" fontId="2" fillId="2" borderId="44" xfId="33" applyNumberFormat="1" applyFont="1" applyBorder="1">
      <alignment horizontal="right" vertical="center"/>
    </xf>
    <xf numFmtId="2" fontId="2" fillId="2" borderId="34" xfId="33" applyNumberFormat="1" applyFont="1" applyBorder="1">
      <alignment horizontal="right" vertical="center"/>
    </xf>
    <xf numFmtId="2" fontId="2" fillId="2" borderId="26" xfId="33" applyNumberFormat="1" applyFont="1" applyBorder="1">
      <alignment horizontal="right" vertical="center"/>
    </xf>
    <xf numFmtId="0" fontId="2" fillId="2" borderId="0" xfId="0" applyFont="1" applyFill="1" applyBorder="1" applyAlignment="1" applyProtection="1">
      <alignment vertical="center" wrapText="1"/>
    </xf>
    <xf numFmtId="0" fontId="2" fillId="2" borderId="34" xfId="0" applyFont="1" applyFill="1" applyBorder="1" applyAlignment="1" applyProtection="1">
      <alignment vertical="center" wrapText="1"/>
    </xf>
    <xf numFmtId="0" fontId="2" fillId="2" borderId="34" xfId="0" applyFont="1" applyFill="1" applyBorder="1" applyAlignment="1" applyProtection="1">
      <alignment horizontal="left" vertical="center" wrapText="1" indent="1"/>
    </xf>
    <xf numFmtId="0" fontId="2" fillId="2" borderId="0" xfId="0" applyFont="1" applyFill="1" applyBorder="1" applyAlignment="1" applyProtection="1">
      <alignment horizontal="left" vertical="center" wrapText="1" indent="1"/>
    </xf>
    <xf numFmtId="0" fontId="0" fillId="2" borderId="34" xfId="0" applyFont="1" applyFill="1" applyBorder="1" applyAlignment="1" applyProtection="1">
      <alignment horizontal="left" vertical="center" wrapText="1" indent="2"/>
    </xf>
    <xf numFmtId="0" fontId="0" fillId="2" borderId="0" xfId="0" applyFont="1" applyFill="1" applyBorder="1" applyAlignment="1" applyProtection="1">
      <alignment horizontal="left" vertical="center" wrapText="1" indent="1"/>
    </xf>
    <xf numFmtId="0" fontId="0" fillId="2" borderId="49" xfId="0" applyFont="1" applyFill="1" applyBorder="1" applyAlignment="1" applyProtection="1">
      <alignment horizontal="left" vertical="center" wrapText="1" indent="2"/>
    </xf>
    <xf numFmtId="0" fontId="2" fillId="14" borderId="23" xfId="3" applyFont="1" applyBorder="1" applyProtection="1">
      <alignment horizontal="center" vertical="center"/>
    </xf>
    <xf numFmtId="0" fontId="2" fillId="14" borderId="26" xfId="3" applyFont="1" applyBorder="1" applyProtection="1">
      <alignment horizontal="center" vertical="center"/>
    </xf>
    <xf numFmtId="0" fontId="2" fillId="14" borderId="44" xfId="3" applyFont="1" applyBorder="1" applyProtection="1">
      <alignment horizontal="center" vertical="center"/>
    </xf>
    <xf numFmtId="3" fontId="11" fillId="18" borderId="26" xfId="21" applyFont="1" applyBorder="1">
      <alignment horizontal="right" vertical="center"/>
      <protection locked="0"/>
    </xf>
    <xf numFmtId="0" fontId="2" fillId="14" borderId="31" xfId="3" applyFont="1" applyBorder="1" applyProtection="1">
      <alignment horizontal="center" vertical="center"/>
    </xf>
    <xf numFmtId="0" fontId="2" fillId="14" borderId="40" xfId="3" applyFont="1" applyBorder="1" applyProtection="1">
      <alignment horizontal="center" vertical="center"/>
    </xf>
    <xf numFmtId="0" fontId="0" fillId="2" borderId="0" xfId="0" applyFont="1" applyFill="1" applyBorder="1" applyProtection="1">
      <alignment vertical="center"/>
    </xf>
    <xf numFmtId="0" fontId="2" fillId="2" borderId="26" xfId="2" applyBorder="1">
      <alignment horizontal="center" vertical="center"/>
    </xf>
    <xf numFmtId="3" fontId="2" fillId="2" borderId="33" xfId="31" applyFont="1" applyBorder="1" applyAlignment="1">
      <alignment horizontal="left" vertical="center"/>
    </xf>
    <xf numFmtId="3" fontId="2" fillId="2" borderId="35" xfId="31" applyFont="1" applyBorder="1" applyAlignment="1">
      <alignment horizontal="left" vertical="center"/>
    </xf>
    <xf numFmtId="0" fontId="0" fillId="2" borderId="44" xfId="0" applyFill="1" applyBorder="1" applyAlignment="1">
      <alignment horizontal="left" vertical="center"/>
    </xf>
    <xf numFmtId="3" fontId="2" fillId="2" borderId="40" xfId="31" applyFont="1" applyBorder="1" applyAlignment="1">
      <alignment horizontal="left" vertical="center"/>
    </xf>
    <xf numFmtId="3" fontId="2" fillId="2" borderId="44" xfId="31" applyFont="1" applyBorder="1" applyAlignment="1">
      <alignment horizontal="left" vertical="center"/>
    </xf>
    <xf numFmtId="0" fontId="2" fillId="2" borderId="0" xfId="0" applyFont="1" applyFill="1" applyBorder="1">
      <alignment vertical="center"/>
    </xf>
    <xf numFmtId="3" fontId="0" fillId="2" borderId="46" xfId="31" applyFont="1" applyBorder="1">
      <alignment horizontal="right" vertical="center"/>
    </xf>
    <xf numFmtId="0" fontId="0" fillId="2" borderId="31" xfId="36" applyNumberFormat="1" applyFont="1" applyBorder="1">
      <alignment horizontal="center" vertical="center" wrapText="1"/>
    </xf>
    <xf numFmtId="3" fontId="0" fillId="15" borderId="46" xfId="12" applyFont="1" applyBorder="1">
      <alignment horizontal="right" vertical="center"/>
      <protection locked="0"/>
    </xf>
    <xf numFmtId="3" fontId="0" fillId="15" borderId="31" xfId="12" applyFont="1" applyBorder="1">
      <alignment horizontal="right" vertical="center"/>
      <protection locked="0"/>
    </xf>
    <xf numFmtId="171" fontId="16" fillId="15" borderId="31" xfId="18" applyFont="1" applyBorder="1">
      <alignment horizontal="right" vertical="center"/>
      <protection locked="0"/>
    </xf>
    <xf numFmtId="171" fontId="16" fillId="15" borderId="45" xfId="18" applyFont="1" applyBorder="1">
      <alignment horizontal="right" vertical="center"/>
      <protection locked="0"/>
    </xf>
    <xf numFmtId="0" fontId="0" fillId="2" borderId="35"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36" xfId="0" applyFill="1" applyBorder="1" applyAlignment="1">
      <alignment horizontal="center" vertical="center"/>
    </xf>
    <xf numFmtId="0" fontId="0" fillId="2" borderId="37" xfId="0" applyFill="1" applyBorder="1" applyAlignment="1">
      <alignment horizontal="center" vertical="center"/>
    </xf>
    <xf numFmtId="0" fontId="0" fillId="2" borderId="38" xfId="0" applyFill="1" applyBorder="1" applyAlignment="1">
      <alignment horizontal="center" vertical="center"/>
    </xf>
    <xf numFmtId="0" fontId="0" fillId="2" borderId="8" xfId="0" applyFill="1" applyBorder="1" applyAlignment="1">
      <alignment horizontal="center" vertical="center"/>
    </xf>
    <xf numFmtId="0" fontId="0" fillId="2" borderId="23" xfId="0" applyFill="1" applyBorder="1">
      <alignment vertical="center"/>
    </xf>
    <xf numFmtId="0" fontId="0" fillId="2" borderId="26" xfId="0" applyFill="1" applyBorder="1">
      <alignment vertical="center"/>
    </xf>
    <xf numFmtId="0" fontId="0" fillId="2" borderId="29" xfId="0" applyFill="1" applyBorder="1">
      <alignment vertical="center"/>
    </xf>
    <xf numFmtId="0" fontId="0" fillId="2" borderId="52" xfId="0" applyFill="1" applyBorder="1">
      <alignment vertical="center"/>
    </xf>
    <xf numFmtId="166" fontId="2" fillId="16" borderId="40" xfId="14" applyFont="1" applyBorder="1">
      <alignment vertical="center"/>
      <protection locked="0"/>
    </xf>
    <xf numFmtId="166" fontId="2" fillId="16" borderId="44" xfId="14" applyFont="1" applyBorder="1">
      <alignment vertical="center"/>
      <protection locked="0"/>
    </xf>
    <xf numFmtId="3" fontId="2" fillId="2" borderId="36" xfId="31" applyFont="1" applyBorder="1">
      <alignment horizontal="right" vertical="center"/>
    </xf>
    <xf numFmtId="3" fontId="2" fillId="2" borderId="37" xfId="1" applyFont="1" applyBorder="1" applyAlignment="1" applyProtection="1">
      <alignment horizontal="center" vertical="center"/>
    </xf>
    <xf numFmtId="0" fontId="37" fillId="0" borderId="34" xfId="0" applyFont="1" applyBorder="1" applyAlignment="1" applyProtection="1">
      <alignment horizontal="left" vertical="center" wrapText="1" indent="2"/>
    </xf>
    <xf numFmtId="0" fontId="37" fillId="2" borderId="34" xfId="0" applyFont="1" applyFill="1" applyBorder="1" applyAlignment="1">
      <alignment horizontal="left" vertical="center" wrapText="1"/>
    </xf>
    <xf numFmtId="0" fontId="37" fillId="2" borderId="35" xfId="0" applyFont="1" applyFill="1" applyBorder="1" applyAlignment="1">
      <alignment horizontal="left" vertical="center" wrapText="1"/>
    </xf>
    <xf numFmtId="0" fontId="37" fillId="2" borderId="32" xfId="0" applyFont="1" applyFill="1" applyBorder="1" applyAlignment="1">
      <alignment horizontal="left" vertical="center" wrapText="1"/>
    </xf>
    <xf numFmtId="0" fontId="37" fillId="2" borderId="37" xfId="84" applyFont="1" applyFill="1" applyBorder="1" applyAlignment="1">
      <alignment horizontal="left" vertical="center" wrapText="1" indent="1"/>
    </xf>
    <xf numFmtId="0" fontId="0" fillId="2" borderId="8" xfId="0" applyFont="1" applyFill="1" applyBorder="1" applyAlignment="1">
      <alignment horizontal="center" vertical="center"/>
    </xf>
    <xf numFmtId="0" fontId="9" fillId="2" borderId="8" xfId="0" applyFont="1" applyFill="1" applyBorder="1" applyAlignment="1">
      <alignment vertical="center" wrapText="1"/>
    </xf>
    <xf numFmtId="0" fontId="2" fillId="2" borderId="8" xfId="2" applyBorder="1">
      <alignment horizontal="center" vertical="center"/>
    </xf>
    <xf numFmtId="3" fontId="2" fillId="2" borderId="44" xfId="2" applyNumberFormat="1" applyBorder="1" applyAlignment="1">
      <alignment horizontal="left" vertical="center" wrapText="1"/>
    </xf>
    <xf numFmtId="3" fontId="2" fillId="2" borderId="41" xfId="2" applyNumberFormat="1" applyBorder="1" applyAlignment="1">
      <alignment horizontal="left" vertical="center" wrapText="1"/>
    </xf>
    <xf numFmtId="3" fontId="2" fillId="2" borderId="68" xfId="1" applyFont="1" applyBorder="1" applyAlignment="1" applyProtection="1">
      <alignment horizontal="center" vertical="center"/>
    </xf>
    <xf numFmtId="3" fontId="2" fillId="2" borderId="63" xfId="1" applyFont="1" applyBorder="1" applyAlignment="1" applyProtection="1">
      <alignment horizontal="center" vertical="center"/>
    </xf>
    <xf numFmtId="3" fontId="2" fillId="2" borderId="64" xfId="1" applyFont="1" applyBorder="1" applyAlignment="1" applyProtection="1">
      <alignment horizontal="center" vertical="center"/>
    </xf>
    <xf numFmtId="170" fontId="32" fillId="2" borderId="54" xfId="30" applyFont="1" applyBorder="1">
      <alignment horizontal="center" vertical="center"/>
    </xf>
    <xf numFmtId="0" fontId="0" fillId="2" borderId="9" xfId="0" applyFont="1" applyFill="1" applyBorder="1" applyAlignment="1">
      <alignment vertical="center"/>
    </xf>
    <xf numFmtId="3" fontId="2" fillId="2" borderId="38" xfId="1" applyFont="1" applyBorder="1" applyAlignment="1" applyProtection="1">
      <alignment horizontal="center" vertical="center"/>
    </xf>
    <xf numFmtId="3" fontId="2" fillId="2" borderId="51" xfId="1" applyFont="1" applyBorder="1" applyAlignment="1" applyProtection="1">
      <alignment horizontal="center" vertical="center"/>
    </xf>
    <xf numFmtId="171" fontId="0" fillId="18" borderId="1" xfId="26" applyFont="1" applyBorder="1">
      <alignment horizontal="right" vertical="center"/>
      <protection locked="0"/>
    </xf>
    <xf numFmtId="0" fontId="37" fillId="0" borderId="34" xfId="0" applyFont="1" applyBorder="1" applyAlignment="1" applyProtection="1">
      <alignment horizontal="left" vertical="center" wrapText="1" indent="3"/>
    </xf>
    <xf numFmtId="0" fontId="37" fillId="2" borderId="26" xfId="84" applyFont="1" applyFill="1" applyBorder="1" applyAlignment="1">
      <alignment vertical="center" wrapText="1"/>
    </xf>
    <xf numFmtId="0" fontId="37" fillId="2" borderId="29" xfId="84" applyFont="1" applyFill="1" applyBorder="1" applyAlignment="1">
      <alignment vertical="center" wrapText="1"/>
    </xf>
    <xf numFmtId="3" fontId="0" fillId="7" borderId="39" xfId="7" applyFont="1" applyFill="1" applyBorder="1">
      <alignment horizontal="right" vertical="center"/>
    </xf>
    <xf numFmtId="0" fontId="2" fillId="2" borderId="31" xfId="0" applyFont="1" applyFill="1" applyBorder="1" applyAlignment="1" applyProtection="1">
      <alignment horizontal="center" vertical="center"/>
    </xf>
    <xf numFmtId="0" fontId="2" fillId="2" borderId="58" xfId="0" applyFont="1" applyFill="1" applyBorder="1" applyAlignment="1" applyProtection="1">
      <alignment horizontal="left" vertical="center"/>
    </xf>
    <xf numFmtId="0" fontId="0" fillId="2" borderId="58" xfId="0" applyFont="1" applyFill="1" applyBorder="1" applyAlignment="1" applyProtection="1">
      <alignment horizontal="left" vertical="center"/>
    </xf>
    <xf numFmtId="0" fontId="4" fillId="2" borderId="53" xfId="6" applyFont="1" applyBorder="1">
      <alignment horizontal="center" wrapText="1"/>
    </xf>
    <xf numFmtId="0" fontId="4" fillId="2" borderId="56" xfId="6" applyFont="1" applyBorder="1">
      <alignment horizontal="center" wrapText="1"/>
    </xf>
    <xf numFmtId="0" fontId="4" fillId="2" borderId="54" xfId="6" applyFont="1" applyBorder="1">
      <alignment horizontal="center" wrapText="1"/>
    </xf>
    <xf numFmtId="3" fontId="0" fillId="2" borderId="0" xfId="0" applyNumberFormat="1" applyFill="1">
      <alignment vertical="center"/>
    </xf>
    <xf numFmtId="0" fontId="2" fillId="2" borderId="39" xfId="2" applyBorder="1">
      <alignment horizontal="center" vertical="center"/>
    </xf>
    <xf numFmtId="0" fontId="4" fillId="2" borderId="57" xfId="0" applyFont="1" applyFill="1" applyBorder="1" applyAlignment="1" applyProtection="1">
      <alignment vertical="center"/>
    </xf>
    <xf numFmtId="0" fontId="0" fillId="2" borderId="56" xfId="0" applyFill="1" applyBorder="1">
      <alignment vertical="center"/>
    </xf>
    <xf numFmtId="0" fontId="0" fillId="2" borderId="57" xfId="0" applyFill="1" applyBorder="1">
      <alignment vertical="center"/>
    </xf>
    <xf numFmtId="0" fontId="0" fillId="14" borderId="39" xfId="0" applyFill="1" applyBorder="1">
      <alignment vertical="center"/>
    </xf>
    <xf numFmtId="0" fontId="0" fillId="14" borderId="32" xfId="0" applyFill="1" applyBorder="1">
      <alignment vertical="center"/>
    </xf>
    <xf numFmtId="0" fontId="0" fillId="14" borderId="40" xfId="0" applyFill="1" applyBorder="1">
      <alignment vertical="center"/>
    </xf>
    <xf numFmtId="0" fontId="0" fillId="14" borderId="33" xfId="0" applyFill="1" applyBorder="1">
      <alignment vertical="center"/>
    </xf>
    <xf numFmtId="0" fontId="0" fillId="14" borderId="44" xfId="0" applyFill="1" applyBorder="1">
      <alignment vertical="center"/>
    </xf>
    <xf numFmtId="0" fontId="0" fillId="14" borderId="34" xfId="0" applyFill="1" applyBorder="1">
      <alignment vertical="center"/>
    </xf>
    <xf numFmtId="0" fontId="0" fillId="14" borderId="41" xfId="0" applyFill="1" applyBorder="1">
      <alignment vertical="center"/>
    </xf>
    <xf numFmtId="0" fontId="0" fillId="14" borderId="35" xfId="0" applyFill="1" applyBorder="1">
      <alignment vertical="center"/>
    </xf>
    <xf numFmtId="3" fontId="0" fillId="2" borderId="39" xfId="31" applyFont="1" applyBorder="1">
      <alignment horizontal="right" vertical="center"/>
    </xf>
    <xf numFmtId="0" fontId="0" fillId="2" borderId="53" xfId="0" applyFill="1" applyBorder="1">
      <alignment vertical="center"/>
    </xf>
    <xf numFmtId="0" fontId="0" fillId="2" borderId="42" xfId="0" applyFill="1" applyBorder="1">
      <alignment vertical="center"/>
    </xf>
    <xf numFmtId="0" fontId="0" fillId="2" borderId="54" xfId="0" applyFill="1" applyBorder="1">
      <alignment vertical="center"/>
    </xf>
    <xf numFmtId="0" fontId="0" fillId="2" borderId="43" xfId="0" applyFill="1" applyBorder="1">
      <alignment vertical="center"/>
    </xf>
    <xf numFmtId="0" fontId="2" fillId="2" borderId="23" xfId="0" applyFont="1" applyFill="1" applyBorder="1" applyAlignment="1">
      <alignment vertical="center" wrapText="1"/>
    </xf>
    <xf numFmtId="0" fontId="2" fillId="2" borderId="23" xfId="2" applyBorder="1">
      <alignment horizontal="center" vertical="center"/>
    </xf>
    <xf numFmtId="0" fontId="2" fillId="2" borderId="40" xfId="2" applyBorder="1">
      <alignment horizontal="center" vertical="center"/>
    </xf>
    <xf numFmtId="0" fontId="2" fillId="2" borderId="29" xfId="0" applyFont="1" applyFill="1" applyBorder="1" applyAlignment="1">
      <alignment vertical="center" wrapText="1"/>
    </xf>
    <xf numFmtId="0" fontId="0" fillId="2" borderId="49" xfId="0" applyFont="1" applyFill="1" applyBorder="1" applyAlignment="1">
      <alignment horizontal="center" vertical="center"/>
    </xf>
    <xf numFmtId="0" fontId="0" fillId="14" borderId="46" xfId="3" applyFont="1" applyBorder="1">
      <alignment horizontal="center" vertical="center"/>
    </xf>
    <xf numFmtId="0" fontId="37" fillId="2" borderId="23" xfId="84" applyFont="1" applyFill="1" applyBorder="1" applyAlignment="1">
      <alignment vertical="center" wrapText="1"/>
    </xf>
    <xf numFmtId="3" fontId="2" fillId="2" borderId="40" xfId="1" applyFont="1" applyBorder="1" applyAlignment="1" applyProtection="1">
      <alignment horizontal="center" vertical="center"/>
    </xf>
    <xf numFmtId="3" fontId="2" fillId="2" borderId="33" xfId="1" applyFont="1" applyBorder="1" applyAlignment="1" applyProtection="1">
      <alignment horizontal="center" vertical="center"/>
    </xf>
    <xf numFmtId="0" fontId="2" fillId="2" borderId="0" xfId="0" applyFont="1" applyFill="1" applyProtection="1">
      <alignment vertical="center"/>
    </xf>
    <xf numFmtId="0" fontId="0" fillId="2" borderId="0" xfId="0" applyFont="1" applyFill="1" applyProtection="1">
      <alignment vertical="center"/>
    </xf>
    <xf numFmtId="0" fontId="3" fillId="2" borderId="0" xfId="5" applyFill="1" applyAlignment="1" applyProtection="1">
      <alignment vertical="center"/>
    </xf>
    <xf numFmtId="0" fontId="0" fillId="2" borderId="0" xfId="0" applyFont="1" applyFill="1" applyBorder="1" applyProtection="1">
      <alignment vertical="center"/>
    </xf>
    <xf numFmtId="3" fontId="2" fillId="2" borderId="50" xfId="1" applyFont="1" applyBorder="1" applyAlignment="1" applyProtection="1">
      <alignment horizontal="center" vertical="center"/>
    </xf>
    <xf numFmtId="3" fontId="11" fillId="18" borderId="29" xfId="21" applyFont="1" applyBorder="1">
      <alignment horizontal="right" vertical="center"/>
      <protection locked="0"/>
    </xf>
    <xf numFmtId="3" fontId="11" fillId="18" borderId="41" xfId="21" applyFont="1" applyBorder="1">
      <alignment horizontal="right" vertical="center"/>
      <protection locked="0"/>
    </xf>
    <xf numFmtId="3" fontId="2" fillId="2" borderId="69" xfId="31" applyFont="1" applyBorder="1">
      <alignment horizontal="right" vertical="center"/>
    </xf>
    <xf numFmtId="3" fontId="2" fillId="2" borderId="70" xfId="31" applyFont="1" applyBorder="1">
      <alignment horizontal="right" vertical="center"/>
    </xf>
    <xf numFmtId="3" fontId="2" fillId="2" borderId="71" xfId="31" applyFont="1" applyBorder="1">
      <alignment horizontal="right" vertical="center"/>
    </xf>
    <xf numFmtId="0" fontId="11" fillId="2" borderId="39" xfId="0" applyFont="1" applyFill="1" applyBorder="1" applyAlignment="1" applyProtection="1">
      <alignment horizontal="center" vertical="center" wrapText="1"/>
    </xf>
    <xf numFmtId="0" fontId="0" fillId="2" borderId="37" xfId="0" applyFont="1" applyFill="1" applyBorder="1" applyAlignment="1" applyProtection="1">
      <alignment horizontal="left" vertical="center" wrapText="1" indent="2"/>
    </xf>
    <xf numFmtId="0" fontId="0" fillId="2" borderId="37" xfId="0" applyFont="1" applyFill="1" applyBorder="1" applyAlignment="1" applyProtection="1">
      <alignment horizontal="left" vertical="center" wrapText="1"/>
    </xf>
    <xf numFmtId="9" fontId="9" fillId="17" borderId="39" xfId="9" applyFont="1" applyBorder="1">
      <alignment horizontal="right" vertical="center"/>
    </xf>
    <xf numFmtId="0" fontId="9" fillId="2" borderId="37" xfId="0" applyFont="1" applyFill="1" applyBorder="1" applyAlignment="1" applyProtection="1">
      <alignment vertical="center" wrapText="1"/>
    </xf>
    <xf numFmtId="0" fontId="37" fillId="2" borderId="37" xfId="84" applyFill="1" applyBorder="1" applyAlignment="1" applyProtection="1">
      <alignment horizontal="left" vertical="center" wrapText="1" indent="1"/>
    </xf>
    <xf numFmtId="0" fontId="0" fillId="2" borderId="47" xfId="0" applyFont="1" applyFill="1" applyBorder="1" applyAlignment="1" applyProtection="1">
      <alignment horizontal="left" vertical="center" wrapText="1"/>
    </xf>
    <xf numFmtId="0" fontId="37" fillId="2" borderId="38" xfId="84" applyFill="1" applyBorder="1" applyAlignment="1" applyProtection="1">
      <alignment horizontal="left" vertical="center" wrapText="1" indent="1"/>
    </xf>
    <xf numFmtId="3" fontId="11" fillId="15" borderId="72" xfId="12" applyFont="1" applyBorder="1" applyProtection="1">
      <alignment horizontal="right" vertical="center"/>
      <protection locked="0"/>
    </xf>
    <xf numFmtId="3" fontId="11" fillId="15" borderId="73" xfId="12" applyFont="1" applyBorder="1" applyProtection="1">
      <alignment horizontal="right" vertical="center"/>
      <protection locked="0"/>
    </xf>
    <xf numFmtId="0" fontId="2" fillId="2" borderId="73" xfId="2" applyBorder="1">
      <alignment horizontal="center" vertical="center"/>
    </xf>
    <xf numFmtId="0" fontId="2" fillId="14" borderId="73" xfId="3" applyFont="1" applyBorder="1" applyProtection="1">
      <alignment horizontal="center" vertical="center"/>
    </xf>
    <xf numFmtId="3" fontId="11" fillId="15" borderId="74" xfId="12" applyFont="1" applyBorder="1" applyProtection="1">
      <alignment horizontal="right" vertical="center"/>
      <protection locked="0"/>
    </xf>
    <xf numFmtId="0" fontId="2" fillId="2" borderId="75" xfId="2" applyBorder="1">
      <alignment horizontal="center" vertical="center"/>
    </xf>
    <xf numFmtId="3" fontId="9" fillId="2" borderId="33" xfId="31" applyFont="1" applyBorder="1">
      <alignment horizontal="right" vertical="center"/>
    </xf>
    <xf numFmtId="3" fontId="2" fillId="14" borderId="46" xfId="3" applyNumberFormat="1" applyFont="1" applyBorder="1">
      <alignment horizontal="center" vertical="center"/>
    </xf>
    <xf numFmtId="3" fontId="2" fillId="14" borderId="35" xfId="3" applyNumberFormat="1" applyFont="1" applyBorder="1">
      <alignment horizontal="center" vertical="center"/>
    </xf>
    <xf numFmtId="0" fontId="2" fillId="2" borderId="23" xfId="0" applyFont="1" applyFill="1" applyBorder="1" applyAlignment="1" applyProtection="1">
      <alignment horizontal="center" vertical="center"/>
    </xf>
    <xf numFmtId="0" fontId="2" fillId="2" borderId="29" xfId="0" applyFont="1" applyFill="1" applyBorder="1" applyAlignment="1" applyProtection="1">
      <alignment horizontal="center" vertical="center"/>
    </xf>
    <xf numFmtId="3" fontId="0" fillId="2" borderId="34" xfId="31" applyFont="1" applyBorder="1" applyAlignment="1">
      <alignment horizontal="center" vertical="center"/>
    </xf>
    <xf numFmtId="0" fontId="4" fillId="2" borderId="20" xfId="6" applyFont="1" applyBorder="1" applyAlignment="1">
      <alignment horizontal="center" wrapText="1"/>
    </xf>
    <xf numFmtId="0" fontId="0" fillId="2" borderId="12" xfId="0" applyFill="1" applyBorder="1">
      <alignment vertical="center"/>
    </xf>
    <xf numFmtId="0" fontId="0" fillId="2" borderId="5" xfId="0" applyFill="1" applyBorder="1">
      <alignment vertical="center"/>
    </xf>
    <xf numFmtId="0" fontId="0" fillId="2" borderId="11" xfId="0" applyFill="1" applyBorder="1">
      <alignment vertical="center"/>
    </xf>
    <xf numFmtId="14" fontId="4" fillId="2" borderId="0" xfId="6" applyNumberFormat="1" applyFont="1" applyBorder="1" applyAlignment="1">
      <alignment wrapText="1"/>
    </xf>
    <xf numFmtId="0" fontId="2" fillId="2" borderId="51" xfId="0" applyFont="1" applyFill="1" applyBorder="1" applyAlignment="1" applyProtection="1">
      <alignment horizontal="center" vertical="center"/>
    </xf>
    <xf numFmtId="0" fontId="2" fillId="15" borderId="50" xfId="19" applyFont="1" applyBorder="1">
      <alignment horizontal="center" vertical="center" wrapText="1"/>
      <protection locked="0"/>
    </xf>
    <xf numFmtId="0" fontId="4" fillId="2" borderId="32" xfId="6" applyFont="1" applyBorder="1">
      <alignment horizontal="center" wrapText="1"/>
    </xf>
    <xf numFmtId="0" fontId="4" fillId="2" borderId="20" xfId="6" applyFont="1" applyBorder="1">
      <alignment horizontal="center" wrapText="1"/>
    </xf>
    <xf numFmtId="0" fontId="4" fillId="2" borderId="39" xfId="6" applyFont="1" applyBorder="1">
      <alignment horizontal="center" wrapText="1"/>
    </xf>
    <xf numFmtId="0" fontId="4" fillId="2" borderId="21" xfId="6" applyFont="1" applyBorder="1">
      <alignment horizontal="center" wrapText="1"/>
    </xf>
    <xf numFmtId="0" fontId="2" fillId="2" borderId="55" xfId="0" applyFont="1" applyFill="1" applyBorder="1" applyAlignment="1" applyProtection="1">
      <alignment horizontal="center" vertical="center"/>
    </xf>
    <xf numFmtId="0" fontId="2" fillId="2" borderId="5" xfId="0" applyFont="1" applyFill="1" applyBorder="1" applyAlignment="1" applyProtection="1">
      <alignment horizontal="left" vertical="center"/>
    </xf>
    <xf numFmtId="0" fontId="2" fillId="2" borderId="5" xfId="0" applyFont="1" applyFill="1" applyBorder="1">
      <alignment vertical="center"/>
    </xf>
    <xf numFmtId="3" fontId="0" fillId="2" borderId="35" xfId="31" applyFont="1" applyBorder="1" applyAlignment="1">
      <alignment horizontal="center" vertical="center"/>
    </xf>
    <xf numFmtId="0" fontId="2" fillId="2" borderId="5"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4" fillId="2" borderId="33" xfId="5" applyFont="1" applyFill="1" applyBorder="1" applyAlignment="1" applyProtection="1">
      <alignment horizontal="center" vertical="center"/>
    </xf>
    <xf numFmtId="0" fontId="4" fillId="2" borderId="35" xfId="5" applyFont="1" applyFill="1" applyBorder="1" applyAlignment="1" applyProtection="1">
      <alignment horizontal="center" vertical="center"/>
    </xf>
    <xf numFmtId="0" fontId="2" fillId="2" borderId="33" xfId="0" applyFont="1" applyFill="1" applyBorder="1" applyAlignment="1">
      <alignment horizontal="left" vertical="center"/>
    </xf>
    <xf numFmtId="0" fontId="2" fillId="2" borderId="49" xfId="0" applyFont="1" applyFill="1" applyBorder="1" applyAlignment="1">
      <alignment horizontal="left" vertical="center"/>
    </xf>
    <xf numFmtId="0" fontId="4" fillId="2" borderId="31" xfId="5" applyFont="1" applyFill="1" applyBorder="1" applyAlignment="1" applyProtection="1">
      <alignment horizontal="center" vertical="center" wrapText="1"/>
    </xf>
    <xf numFmtId="0" fontId="4" fillId="2" borderId="29" xfId="5" applyFont="1" applyFill="1" applyBorder="1" applyAlignment="1" applyProtection="1">
      <alignment horizontal="center" vertical="center" wrapText="1"/>
    </xf>
    <xf numFmtId="0" fontId="4" fillId="2" borderId="45" xfId="5" applyFont="1" applyFill="1" applyBorder="1" applyAlignment="1" applyProtection="1">
      <alignment horizontal="center" vertical="center" wrapText="1"/>
    </xf>
    <xf numFmtId="0" fontId="4" fillId="2" borderId="41" xfId="5" applyFont="1" applyFill="1" applyBorder="1" applyAlignment="1" applyProtection="1">
      <alignment horizontal="center" vertical="center" wrapText="1"/>
    </xf>
    <xf numFmtId="0" fontId="4" fillId="2" borderId="51" xfId="5" applyFont="1" applyFill="1" applyBorder="1" applyAlignment="1" applyProtection="1">
      <alignment horizontal="center" vertical="center" wrapText="1"/>
    </xf>
    <xf numFmtId="0" fontId="4" fillId="2" borderId="52" xfId="5" applyFont="1" applyFill="1" applyBorder="1" applyAlignment="1" applyProtection="1">
      <alignment horizontal="center" vertical="center" wrapText="1"/>
    </xf>
    <xf numFmtId="0" fontId="4" fillId="2" borderId="20" xfId="5" applyFont="1" applyFill="1" applyBorder="1" applyAlignment="1" applyProtection="1">
      <alignment horizontal="center" vertical="center" wrapText="1"/>
    </xf>
    <xf numFmtId="0" fontId="4" fillId="2" borderId="39" xfId="5" applyFont="1" applyFill="1" applyBorder="1" applyAlignment="1" applyProtection="1">
      <alignment horizontal="center" vertical="center" wrapText="1"/>
    </xf>
    <xf numFmtId="0" fontId="4" fillId="2" borderId="20" xfId="0" applyFont="1" applyFill="1" applyBorder="1" applyAlignment="1" applyProtection="1">
      <alignment horizontal="center" vertical="center" wrapText="1"/>
    </xf>
    <xf numFmtId="0" fontId="4" fillId="2" borderId="39" xfId="0" applyFont="1" applyFill="1" applyBorder="1" applyAlignment="1" applyProtection="1">
      <alignment horizontal="center" vertical="center" wrapText="1"/>
    </xf>
    <xf numFmtId="0" fontId="35" fillId="2" borderId="20" xfId="5" applyFont="1" applyFill="1" applyBorder="1" applyAlignment="1" applyProtection="1">
      <alignment horizontal="center" vertical="center"/>
    </xf>
    <xf numFmtId="0" fontId="35" fillId="2" borderId="39" xfId="5" applyFont="1" applyFill="1" applyBorder="1" applyAlignment="1" applyProtection="1">
      <alignment horizontal="center" vertical="center"/>
    </xf>
    <xf numFmtId="0" fontId="4" fillId="2" borderId="51" xfId="0" applyFont="1" applyFill="1" applyBorder="1" applyAlignment="1" applyProtection="1">
      <alignment horizontal="center" vertical="center" wrapText="1"/>
    </xf>
    <xf numFmtId="0" fontId="4" fillId="2" borderId="52" xfId="0" applyFont="1" applyFill="1" applyBorder="1" applyAlignment="1" applyProtection="1">
      <alignment horizontal="center" vertical="center" wrapText="1"/>
    </xf>
    <xf numFmtId="0" fontId="3" fillId="2" borderId="2" xfId="5" applyFont="1" applyFill="1" applyBorder="1" applyAlignment="1" applyProtection="1">
      <alignment horizontal="left" wrapText="1"/>
    </xf>
    <xf numFmtId="0" fontId="3" fillId="2" borderId="0" xfId="5" applyFont="1" applyFill="1" applyBorder="1" applyAlignment="1" applyProtection="1">
      <alignment horizontal="left" wrapText="1"/>
    </xf>
    <xf numFmtId="0" fontId="2" fillId="2" borderId="9" xfId="0" applyFont="1" applyFill="1" applyBorder="1" applyAlignment="1" applyProtection="1">
      <alignment horizontal="center" vertical="center"/>
    </xf>
    <xf numFmtId="0" fontId="2" fillId="2" borderId="32" xfId="0" applyFont="1" applyFill="1" applyBorder="1" applyAlignment="1" applyProtection="1">
      <alignment horizontal="center" vertical="center"/>
    </xf>
    <xf numFmtId="0" fontId="4" fillId="0" borderId="32" xfId="0" applyFont="1" applyFill="1" applyBorder="1" applyAlignment="1">
      <alignment horizontal="center" vertical="center" wrapText="1"/>
    </xf>
    <xf numFmtId="0" fontId="2" fillId="2" borderId="20" xfId="0" applyFont="1" applyFill="1" applyBorder="1" applyAlignment="1">
      <alignment horizontal="center" vertical="center"/>
    </xf>
    <xf numFmtId="0" fontId="0" fillId="2" borderId="5" xfId="0" applyFont="1" applyFill="1" applyBorder="1" applyAlignment="1">
      <alignment horizontal="left" vertical="center"/>
    </xf>
    <xf numFmtId="0" fontId="0" fillId="2" borderId="0" xfId="0" applyFont="1" applyFill="1" applyBorder="1" applyAlignment="1">
      <alignment horizontal="left" vertical="center"/>
    </xf>
    <xf numFmtId="0" fontId="4" fillId="2" borderId="32" xfId="6" applyFont="1" applyFill="1" applyBorder="1" applyAlignment="1">
      <alignment horizontal="center" vertical="center" wrapText="1"/>
    </xf>
    <xf numFmtId="0" fontId="4" fillId="2" borderId="39" xfId="6" applyFont="1" applyFill="1" applyBorder="1" applyAlignment="1">
      <alignment horizontal="center" vertical="center" wrapText="1"/>
    </xf>
    <xf numFmtId="0" fontId="4" fillId="2" borderId="20" xfId="6"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3" fillId="2" borderId="23" xfId="0" applyFont="1" applyFill="1" applyBorder="1" applyAlignment="1">
      <alignment horizontal="center" vertical="center"/>
    </xf>
    <xf numFmtId="0" fontId="3" fillId="2" borderId="29" xfId="0" applyFont="1" applyFill="1" applyBorder="1" applyAlignment="1">
      <alignment horizontal="center" vertical="center"/>
    </xf>
    <xf numFmtId="0" fontId="4" fillId="0" borderId="42" xfId="0" applyFont="1" applyFill="1" applyBorder="1" applyAlignment="1">
      <alignment horizontal="center" vertical="center" wrapText="1"/>
    </xf>
    <xf numFmtId="0" fontId="4" fillId="0" borderId="43" xfId="0" applyFont="1" applyFill="1" applyBorder="1" applyAlignment="1">
      <alignment horizontal="center" vertical="center" wrapText="1"/>
    </xf>
    <xf numFmtId="0" fontId="2" fillId="2" borderId="51" xfId="0" applyFont="1" applyFill="1" applyBorder="1" applyAlignment="1" applyProtection="1">
      <alignment horizontal="center" vertical="center"/>
    </xf>
    <xf numFmtId="0" fontId="2" fillId="2" borderId="52" xfId="0" applyFont="1" applyFill="1" applyBorder="1" applyAlignment="1" applyProtection="1">
      <alignment horizontal="center" vertical="center"/>
    </xf>
    <xf numFmtId="0" fontId="4" fillId="0" borderId="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3" fillId="2" borderId="51" xfId="0" applyFont="1" applyFill="1" applyBorder="1" applyAlignment="1">
      <alignment horizontal="center" vertical="center"/>
    </xf>
    <xf numFmtId="0" fontId="3" fillId="2" borderId="52" xfId="0" applyFont="1" applyFill="1" applyBorder="1" applyAlignment="1">
      <alignment horizontal="center" vertical="center"/>
    </xf>
    <xf numFmtId="0" fontId="2" fillId="2" borderId="23" xfId="0" applyFont="1" applyFill="1" applyBorder="1" applyAlignment="1" applyProtection="1">
      <alignment horizontal="center" vertical="center"/>
    </xf>
    <xf numFmtId="0" fontId="2" fillId="2" borderId="29" xfId="0" applyFont="1" applyFill="1" applyBorder="1" applyAlignment="1" applyProtection="1">
      <alignment horizontal="center" vertical="center"/>
    </xf>
    <xf numFmtId="0" fontId="2" fillId="0" borderId="44" xfId="0" applyFont="1" applyBorder="1" applyAlignment="1">
      <alignment horizontal="left" vertical="top" wrapText="1" indent="5"/>
    </xf>
    <xf numFmtId="0" fontId="2" fillId="0" borderId="37" xfId="0" applyFont="1" applyBorder="1" applyAlignment="1">
      <alignment horizontal="left" vertical="top" wrapText="1" indent="5"/>
    </xf>
    <xf numFmtId="0" fontId="2" fillId="0" borderId="34" xfId="0" applyFont="1" applyBorder="1" applyAlignment="1">
      <alignment horizontal="left" vertical="top" wrapText="1" indent="5"/>
    </xf>
    <xf numFmtId="0" fontId="4" fillId="2" borderId="9" xfId="6" applyFont="1" applyFill="1" applyBorder="1" applyAlignment="1">
      <alignment horizontal="center" vertical="center" wrapText="1"/>
    </xf>
    <xf numFmtId="0" fontId="37" fillId="2" borderId="9" xfId="84" applyFill="1" applyBorder="1" applyAlignment="1">
      <alignment horizontal="left" vertical="center" wrapText="1"/>
    </xf>
    <xf numFmtId="0" fontId="3" fillId="2" borderId="6" xfId="5" applyFont="1" applyFill="1" applyBorder="1" applyAlignment="1" applyProtection="1">
      <alignment horizontal="left" wrapText="1"/>
    </xf>
    <xf numFmtId="0" fontId="4" fillId="2" borderId="51" xfId="6" applyFont="1" applyFill="1" applyBorder="1" applyAlignment="1" applyProtection="1">
      <alignment horizontal="center" vertical="center" wrapText="1"/>
    </xf>
    <xf numFmtId="0" fontId="4" fillId="2" borderId="52" xfId="6" applyFont="1" applyFill="1" applyBorder="1" applyAlignment="1" applyProtection="1">
      <alignment horizontal="center" vertical="center" wrapText="1"/>
    </xf>
    <xf numFmtId="0" fontId="4" fillId="2" borderId="20" xfId="6" applyFont="1" applyFill="1" applyBorder="1" applyAlignment="1" applyProtection="1">
      <alignment horizontal="center" vertical="center" wrapText="1"/>
    </xf>
    <xf numFmtId="0" fontId="4" fillId="2" borderId="39"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2" borderId="32" xfId="0" applyFont="1" applyFill="1" applyBorder="1" applyAlignment="1" applyProtection="1">
      <alignment horizontal="center" vertical="center"/>
    </xf>
    <xf numFmtId="0" fontId="2" fillId="2" borderId="42" xfId="0" applyFont="1" applyFill="1" applyBorder="1" applyAlignment="1" applyProtection="1">
      <alignment horizontal="center" vertical="center"/>
    </xf>
    <xf numFmtId="0" fontId="2" fillId="2" borderId="43" xfId="0" applyFont="1" applyFill="1" applyBorder="1" applyAlignment="1" applyProtection="1">
      <alignment horizontal="center" vertical="center"/>
    </xf>
    <xf numFmtId="0" fontId="4" fillId="2" borderId="32" xfId="6" applyFont="1" applyBorder="1">
      <alignment horizontal="center" wrapText="1"/>
    </xf>
    <xf numFmtId="0" fontId="4" fillId="2" borderId="20" xfId="6" applyFont="1" applyBorder="1">
      <alignment horizontal="center" wrapText="1"/>
    </xf>
    <xf numFmtId="0" fontId="4" fillId="2" borderId="39" xfId="6" applyFont="1" applyBorder="1">
      <alignment horizontal="center" wrapText="1"/>
    </xf>
    <xf numFmtId="0" fontId="9" fillId="2" borderId="5" xfId="0" applyFont="1" applyFill="1" applyBorder="1" applyAlignment="1" applyProtection="1">
      <alignment horizontal="center" vertical="center"/>
    </xf>
    <xf numFmtId="0" fontId="9" fillId="2" borderId="8" xfId="0" applyFont="1" applyFill="1" applyBorder="1" applyAlignment="1" applyProtection="1">
      <alignment horizontal="center" vertical="center"/>
    </xf>
    <xf numFmtId="0" fontId="4" fillId="2" borderId="20" xfId="0" applyFont="1" applyFill="1" applyBorder="1" applyAlignment="1" applyProtection="1">
      <alignment horizontal="center" vertical="center"/>
    </xf>
    <xf numFmtId="0" fontId="9" fillId="2" borderId="42" xfId="0" applyFont="1" applyFill="1" applyBorder="1" applyAlignment="1" applyProtection="1">
      <alignment horizontal="center" vertical="center"/>
    </xf>
    <xf numFmtId="0" fontId="9" fillId="2" borderId="43"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9" fillId="2" borderId="9" xfId="0" applyFont="1" applyFill="1" applyBorder="1" applyAlignment="1" applyProtection="1">
      <alignment horizontal="center" vertical="center"/>
    </xf>
    <xf numFmtId="0" fontId="4" fillId="2" borderId="39" xfId="6" applyFont="1" applyBorder="1" applyAlignment="1">
      <alignment horizontal="center" wrapText="1"/>
    </xf>
    <xf numFmtId="0" fontId="4" fillId="2" borderId="9" xfId="6" applyFont="1" applyBorder="1" applyAlignment="1">
      <alignment horizontal="center" wrapText="1"/>
    </xf>
    <xf numFmtId="0" fontId="4" fillId="2" borderId="1" xfId="6" applyFont="1" applyBorder="1">
      <alignment horizontal="center" wrapText="1"/>
    </xf>
    <xf numFmtId="0" fontId="4" fillId="2" borderId="3" xfId="6" applyFont="1" applyBorder="1">
      <alignment horizontal="center" wrapText="1"/>
    </xf>
    <xf numFmtId="0" fontId="4" fillId="2" borderId="9" xfId="6" applyFont="1" applyBorder="1">
      <alignment horizontal="center" wrapText="1"/>
    </xf>
    <xf numFmtId="49" fontId="2" fillId="15" borderId="44" xfId="20" applyFont="1" applyBorder="1" applyAlignment="1">
      <alignment horizontal="center" vertical="center"/>
      <protection locked="0"/>
    </xf>
    <xf numFmtId="49" fontId="2" fillId="15" borderId="37" xfId="20" applyFont="1" applyBorder="1" applyAlignment="1">
      <alignment horizontal="center" vertical="center"/>
      <protection locked="0"/>
    </xf>
    <xf numFmtId="0" fontId="4" fillId="2" borderId="21" xfId="6" applyFont="1" applyBorder="1">
      <alignment horizontal="center" wrapText="1"/>
    </xf>
    <xf numFmtId="49" fontId="2" fillId="15" borderId="40" xfId="20" applyFont="1" applyBorder="1" applyAlignment="1">
      <alignment horizontal="center" vertical="center"/>
      <protection locked="0"/>
    </xf>
    <xf numFmtId="49" fontId="2" fillId="15" borderId="36" xfId="20" applyFont="1" applyBorder="1" applyAlignment="1">
      <alignment horizontal="center" vertical="center"/>
      <protection locked="0"/>
    </xf>
    <xf numFmtId="14" fontId="4" fillId="2" borderId="39" xfId="6" applyNumberFormat="1" applyFont="1" applyBorder="1" applyAlignment="1">
      <alignment horizontal="center" wrapText="1"/>
    </xf>
    <xf numFmtId="14" fontId="4" fillId="2" borderId="9" xfId="6" applyNumberFormat="1" applyFont="1" applyBorder="1" applyAlignment="1">
      <alignment horizontal="center" wrapText="1"/>
    </xf>
    <xf numFmtId="49" fontId="2" fillId="15" borderId="41" xfId="20" applyFont="1" applyBorder="1" applyAlignment="1">
      <alignment horizontal="center" vertical="center"/>
      <protection locked="0"/>
    </xf>
    <xf numFmtId="49" fontId="2" fillId="15" borderId="38" xfId="20" applyFont="1" applyBorder="1" applyAlignment="1">
      <alignment horizontal="center" vertical="center"/>
      <protection locked="0"/>
    </xf>
    <xf numFmtId="0" fontId="4" fillId="2" borderId="53"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4" fillId="2" borderId="42" xfId="6" applyFont="1" applyBorder="1">
      <alignment horizontal="center" wrapText="1"/>
    </xf>
    <xf numFmtId="0" fontId="4" fillId="2" borderId="51" xfId="6" applyFont="1" applyBorder="1">
      <alignment horizontal="center" wrapText="1"/>
    </xf>
    <xf numFmtId="0" fontId="4" fillId="2" borderId="43" xfId="6" applyFont="1" applyBorder="1">
      <alignment horizontal="center" wrapText="1"/>
    </xf>
    <xf numFmtId="0" fontId="4" fillId="2" borderId="52" xfId="6" applyFont="1" applyBorder="1">
      <alignment horizontal="center" wrapText="1"/>
    </xf>
    <xf numFmtId="0" fontId="4" fillId="2" borderId="5" xfId="6" applyFont="1" applyBorder="1">
      <alignment horizontal="center" wrapText="1"/>
    </xf>
    <xf numFmtId="0" fontId="4" fillId="2" borderId="8" xfId="6" applyFont="1" applyBorder="1">
      <alignment horizontal="center" wrapText="1"/>
    </xf>
    <xf numFmtId="0" fontId="4" fillId="2" borderId="36" xfId="6" applyFont="1" applyBorder="1">
      <alignment horizontal="center" wrapText="1"/>
    </xf>
    <xf numFmtId="0" fontId="4" fillId="2" borderId="33" xfId="6" applyFont="1" applyBorder="1">
      <alignment horizontal="center" wrapText="1"/>
    </xf>
    <xf numFmtId="0" fontId="4" fillId="2" borderId="38" xfId="6" applyFont="1" applyBorder="1">
      <alignment horizontal="center" wrapText="1"/>
    </xf>
    <xf numFmtId="0" fontId="4" fillId="2" borderId="35" xfId="6" applyFont="1" applyBorder="1">
      <alignment horizontal="center" wrapText="1"/>
    </xf>
    <xf numFmtId="0" fontId="4" fillId="2" borderId="23" xfId="6" applyFont="1" applyBorder="1">
      <alignment horizontal="center" wrapText="1"/>
    </xf>
    <xf numFmtId="0" fontId="4" fillId="2" borderId="51"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2" borderId="40" xfId="6" applyFont="1" applyBorder="1" applyAlignment="1">
      <alignment horizontal="center" vertical="center" wrapText="1"/>
    </xf>
    <xf numFmtId="0" fontId="4" fillId="2" borderId="41" xfId="6" applyFont="1" applyBorder="1" applyAlignment="1">
      <alignment horizontal="center" vertical="center" wrapText="1"/>
    </xf>
    <xf numFmtId="0" fontId="4" fillId="2" borderId="23" xfId="6" applyFont="1" applyBorder="1" applyAlignment="1">
      <alignment horizontal="center" vertical="center" wrapText="1"/>
    </xf>
    <xf numFmtId="0" fontId="4" fillId="2" borderId="29" xfId="6" applyFont="1" applyBorder="1" applyAlignment="1">
      <alignment horizontal="center" vertical="center" wrapText="1"/>
    </xf>
    <xf numFmtId="0" fontId="4" fillId="2" borderId="20" xfId="6" applyFont="1" applyBorder="1" applyAlignment="1">
      <alignment horizontal="center" vertical="center" wrapText="1"/>
    </xf>
    <xf numFmtId="0" fontId="4" fillId="2" borderId="39" xfId="6" applyFont="1" applyBorder="1" applyAlignment="1">
      <alignment horizontal="center" vertical="center" wrapText="1"/>
    </xf>
    <xf numFmtId="0" fontId="0" fillId="2" borderId="3" xfId="0" applyFill="1" applyBorder="1" applyAlignment="1">
      <alignment horizontal="center" vertical="center"/>
    </xf>
    <xf numFmtId="0" fontId="0" fillId="2" borderId="9" xfId="0" applyFill="1" applyBorder="1" applyAlignment="1">
      <alignment horizontal="center" vertical="center"/>
    </xf>
    <xf numFmtId="0" fontId="4" fillId="2" borderId="0" xfId="6" applyFont="1" applyBorder="1">
      <alignment horizontal="center" wrapText="1"/>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xf>
    <xf numFmtId="0" fontId="0" fillId="2" borderId="4" xfId="0" applyFill="1" applyBorder="1" applyAlignment="1">
      <alignment horizontal="center" vertical="center"/>
    </xf>
    <xf numFmtId="0" fontId="4" fillId="2" borderId="39" xfId="0" applyFont="1" applyFill="1" applyBorder="1" applyAlignment="1">
      <alignment horizontal="center" vertical="center"/>
    </xf>
    <xf numFmtId="0" fontId="4" fillId="2" borderId="4" xfId="0" applyFont="1" applyFill="1" applyBorder="1" applyAlignment="1">
      <alignment horizontal="center" vertical="center"/>
    </xf>
    <xf numFmtId="0" fontId="0" fillId="2" borderId="44" xfId="0" applyFill="1" applyBorder="1" applyAlignment="1">
      <alignment horizontal="left" vertical="center" wrapText="1"/>
    </xf>
    <xf numFmtId="0" fontId="0" fillId="2" borderId="37" xfId="0" applyFill="1" applyBorder="1" applyAlignment="1">
      <alignment horizontal="left" vertical="center" wrapText="1"/>
    </xf>
    <xf numFmtId="0" fontId="0" fillId="2" borderId="34" xfId="0" applyFill="1" applyBorder="1" applyAlignment="1">
      <alignment horizontal="left" vertical="center" wrapText="1"/>
    </xf>
    <xf numFmtId="0" fontId="4" fillId="2" borderId="53" xfId="6" applyFont="1" applyBorder="1">
      <alignment horizontal="center" wrapText="1"/>
    </xf>
    <xf numFmtId="0" fontId="4" fillId="2" borderId="56" xfId="6" applyFont="1" applyBorder="1">
      <alignment horizontal="center" wrapText="1"/>
    </xf>
    <xf numFmtId="0" fontId="4" fillId="2" borderId="57" xfId="6" applyFont="1" applyBorder="1">
      <alignment horizontal="center" wrapText="1"/>
    </xf>
    <xf numFmtId="0" fontId="4" fillId="2" borderId="54" xfId="6" applyFont="1" applyBorder="1">
      <alignment horizontal="center" wrapText="1"/>
    </xf>
    <xf numFmtId="0" fontId="0" fillId="2" borderId="42" xfId="0" applyFill="1" applyBorder="1" applyAlignment="1">
      <alignment horizontal="center" vertical="center" textRotation="90" wrapText="1"/>
    </xf>
    <xf numFmtId="0" fontId="0" fillId="2" borderId="57" xfId="0" applyFill="1" applyBorder="1" applyAlignment="1">
      <alignment horizontal="center" vertical="center" textRotation="90" wrapText="1"/>
    </xf>
    <xf numFmtId="0" fontId="0" fillId="2" borderId="43" xfId="0" applyFill="1" applyBorder="1" applyAlignment="1">
      <alignment horizontal="center" vertical="center" textRotation="90" wrapText="1"/>
    </xf>
    <xf numFmtId="0" fontId="4" fillId="2" borderId="32" xfId="0" applyFont="1" applyFill="1" applyBorder="1" applyAlignment="1">
      <alignment horizontal="center" vertical="center"/>
    </xf>
    <xf numFmtId="0" fontId="0" fillId="2" borderId="39" xfId="0" applyFill="1" applyBorder="1" applyAlignment="1">
      <alignment horizontal="center" vertical="center"/>
    </xf>
    <xf numFmtId="0" fontId="0" fillId="2" borderId="32" xfId="0" applyFill="1" applyBorder="1" applyAlignment="1">
      <alignment horizontal="center" vertical="center"/>
    </xf>
    <xf numFmtId="0" fontId="4" fillId="2" borderId="5" xfId="6" applyFont="1" applyBorder="1" applyAlignment="1">
      <alignment horizontal="center" wrapText="1"/>
    </xf>
    <xf numFmtId="0" fontId="4" fillId="2" borderId="42" xfId="6" applyFont="1" applyBorder="1" applyAlignment="1">
      <alignment horizontal="center" wrapText="1"/>
    </xf>
    <xf numFmtId="0" fontId="4" fillId="2" borderId="0" xfId="6" applyFont="1" applyBorder="1" applyAlignment="1">
      <alignment horizontal="center" wrapText="1"/>
    </xf>
    <xf numFmtId="0" fontId="4" fillId="2" borderId="57" xfId="6" applyFont="1" applyBorder="1" applyAlignment="1">
      <alignment horizontal="center" wrapText="1"/>
    </xf>
    <xf numFmtId="0" fontId="4" fillId="2" borderId="8" xfId="6" applyFont="1" applyBorder="1" applyAlignment="1">
      <alignment horizontal="center" wrapText="1"/>
    </xf>
    <xf numFmtId="0" fontId="4" fillId="2" borderId="43" xfId="6" applyFont="1" applyBorder="1" applyAlignment="1">
      <alignment horizontal="center" wrapText="1"/>
    </xf>
    <xf numFmtId="0" fontId="0" fillId="2" borderId="5" xfId="0" applyFill="1" applyBorder="1" applyAlignment="1">
      <alignment horizontal="center" vertical="center" textRotation="90" wrapText="1"/>
    </xf>
    <xf numFmtId="0" fontId="0" fillId="2" borderId="0" xfId="0" applyFill="1" applyBorder="1" applyAlignment="1">
      <alignment horizontal="center" vertical="center" textRotation="90" wrapText="1"/>
    </xf>
    <xf numFmtId="0" fontId="0" fillId="2" borderId="8" xfId="0" applyFill="1" applyBorder="1" applyAlignment="1">
      <alignment horizontal="center" vertical="center" textRotation="90" wrapText="1"/>
    </xf>
    <xf numFmtId="0" fontId="37" fillId="2" borderId="32" xfId="84" applyFill="1" applyBorder="1" applyAlignment="1">
      <alignment horizontal="left" vertical="center" wrapText="1"/>
    </xf>
    <xf numFmtId="0" fontId="37" fillId="2" borderId="9" xfId="0" applyFont="1" applyFill="1" applyBorder="1" applyAlignment="1">
      <alignment horizontal="center" vertical="center"/>
    </xf>
    <xf numFmtId="0" fontId="0" fillId="2" borderId="34" xfId="0" applyFont="1" applyFill="1" applyBorder="1" applyAlignment="1">
      <alignment horizontal="left" vertical="center" indent="2"/>
    </xf>
    <xf numFmtId="0" fontId="0" fillId="2" borderId="34" xfId="0" applyFill="1" applyBorder="1" applyAlignment="1">
      <alignment horizontal="left" vertical="center" indent="2"/>
    </xf>
    <xf numFmtId="0" fontId="3" fillId="2" borderId="20" xfId="0" applyFont="1" applyFill="1" applyBorder="1" applyAlignment="1" applyProtection="1">
      <alignment horizontal="center" vertical="center" wrapText="1"/>
    </xf>
    <xf numFmtId="0" fontId="3" fillId="2" borderId="20" xfId="5" applyFont="1" applyFill="1" applyBorder="1" applyAlignment="1" applyProtection="1">
      <alignment horizontal="center" vertical="center" wrapText="1"/>
    </xf>
    <xf numFmtId="0" fontId="31" fillId="2" borderId="20" xfId="0" applyFont="1" applyFill="1" applyBorder="1" applyAlignment="1">
      <alignment vertical="center"/>
    </xf>
    <xf numFmtId="0" fontId="3" fillId="2" borderId="53" xfId="0" applyFont="1" applyFill="1" applyBorder="1" applyAlignment="1">
      <alignment horizontal="center" vertical="center"/>
    </xf>
    <xf numFmtId="0" fontId="3" fillId="2" borderId="54" xfId="0" applyFont="1" applyFill="1" applyBorder="1" applyAlignment="1">
      <alignment horizontal="center" vertical="center"/>
    </xf>
    <xf numFmtId="0" fontId="0" fillId="2" borderId="33" xfId="0" applyFont="1" applyFill="1" applyBorder="1" applyAlignment="1">
      <alignment vertical="center"/>
    </xf>
    <xf numFmtId="0" fontId="0" fillId="2" borderId="34" xfId="0" applyFill="1" applyBorder="1" applyAlignment="1">
      <alignment vertical="center"/>
    </xf>
    <xf numFmtId="0" fontId="0" fillId="2" borderId="34" xfId="0" applyFont="1" applyFill="1" applyBorder="1" applyAlignment="1">
      <alignment horizontal="left" vertical="center" wrapText="1" indent="2"/>
    </xf>
    <xf numFmtId="0" fontId="0" fillId="2" borderId="34" xfId="0" applyFill="1" applyBorder="1" applyAlignment="1">
      <alignment horizontal="left" vertical="center" wrapText="1" indent="2"/>
    </xf>
    <xf numFmtId="0" fontId="0" fillId="2" borderId="34" xfId="0" applyFont="1" applyFill="1" applyBorder="1" applyAlignment="1">
      <alignment vertical="center"/>
    </xf>
    <xf numFmtId="0" fontId="0" fillId="2" borderId="34" xfId="0" applyFont="1" applyFill="1" applyBorder="1" applyAlignment="1">
      <alignment vertical="center" wrapText="1"/>
    </xf>
    <xf numFmtId="0" fontId="0" fillId="2" borderId="35" xfId="0" applyFill="1" applyBorder="1" applyAlignment="1">
      <alignment vertical="center" wrapText="1"/>
    </xf>
    <xf numFmtId="0" fontId="0" fillId="2" borderId="34" xfId="0" applyFill="1" applyBorder="1" applyAlignment="1">
      <alignment vertical="center" wrapText="1"/>
    </xf>
    <xf numFmtId="0" fontId="0" fillId="2" borderId="37" xfId="0" applyFont="1" applyFill="1" applyBorder="1" applyAlignment="1" applyProtection="1">
      <alignment horizontal="left" vertical="center" wrapText="1" indent="2"/>
    </xf>
    <xf numFmtId="0" fontId="0" fillId="2" borderId="36" xfId="0" applyFont="1" applyFill="1" applyBorder="1" applyAlignment="1" applyProtection="1">
      <alignment horizontal="left" vertical="center" wrapText="1"/>
    </xf>
    <xf numFmtId="0" fontId="0" fillId="2" borderId="33" xfId="0" applyFont="1" applyFill="1" applyBorder="1" applyAlignment="1" applyProtection="1">
      <alignment horizontal="left" vertical="center" wrapText="1"/>
    </xf>
    <xf numFmtId="0" fontId="0" fillId="2" borderId="37" xfId="0" applyFont="1" applyFill="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9" fillId="2" borderId="37" xfId="0" applyFont="1" applyFill="1" applyBorder="1" applyAlignment="1" applyProtection="1">
      <alignment horizontal="left" vertical="center" wrapText="1"/>
    </xf>
    <xf numFmtId="0" fontId="9" fillId="2" borderId="34" xfId="0" applyFont="1" applyFill="1" applyBorder="1" applyAlignment="1" applyProtection="1">
      <alignment horizontal="left" vertical="center" wrapText="1"/>
    </xf>
    <xf numFmtId="0" fontId="0" fillId="2" borderId="9" xfId="0" applyFont="1" applyFill="1" applyBorder="1" applyAlignment="1" applyProtection="1">
      <alignment horizontal="center" vertical="center"/>
    </xf>
    <xf numFmtId="0" fontId="9" fillId="2" borderId="37" xfId="0" applyFont="1" applyFill="1" applyBorder="1" applyAlignment="1" applyProtection="1">
      <alignment horizontal="left" vertical="center" wrapText="1" indent="1"/>
    </xf>
    <xf numFmtId="0" fontId="9" fillId="2" borderId="34" xfId="0" applyFont="1" applyFill="1" applyBorder="1" applyAlignment="1" applyProtection="1">
      <alignment horizontal="left" vertical="center" wrapText="1" indent="1"/>
    </xf>
    <xf numFmtId="0" fontId="9" fillId="2" borderId="38" xfId="0" applyFont="1" applyFill="1" applyBorder="1" applyAlignment="1" applyProtection="1">
      <alignment horizontal="left" vertical="center" wrapText="1"/>
    </xf>
    <xf numFmtId="0" fontId="9" fillId="2" borderId="35" xfId="0" applyFont="1" applyFill="1" applyBorder="1" applyAlignment="1" applyProtection="1">
      <alignment horizontal="left" vertical="center" wrapText="1"/>
    </xf>
    <xf numFmtId="0" fontId="42" fillId="2" borderId="0" xfId="0" applyFont="1" applyFill="1" applyAlignment="1" applyProtection="1">
      <alignment vertical="center"/>
    </xf>
    <xf numFmtId="0" fontId="41" fillId="48" borderId="0" xfId="119" applyNumberFormat="1" applyFont="1" applyFill="1" applyBorder="1" applyAlignment="1">
      <alignment horizontal="center" vertical="center" wrapText="1"/>
    </xf>
    <xf numFmtId="0" fontId="0" fillId="2" borderId="0" xfId="0" applyFont="1" applyFill="1" applyBorder="1" applyAlignment="1" applyProtection="1">
      <alignment vertical="center"/>
    </xf>
  </cellXfs>
  <cellStyles count="120">
    <cellStyle name="=C:\WINNT35\SYSTEM32\COMMAND.COM" xfId="119"/>
    <cellStyle name="20% - Accent1" xfId="86" builtinId="30" hidden="1"/>
    <cellStyle name="20% - Accent2" xfId="90" builtinId="34" hidden="1"/>
    <cellStyle name="20% - Accent3" xfId="94" builtinId="38" hidden="1"/>
    <cellStyle name="20% - Accent4" xfId="98" builtinId="42" hidden="1"/>
    <cellStyle name="20% - Accent5" xfId="102" builtinId="46" hidden="1"/>
    <cellStyle name="20% - Accent6" xfId="106" builtinId="50" hidden="1"/>
    <cellStyle name="40% - Accent1" xfId="87" builtinId="31" hidden="1"/>
    <cellStyle name="40% - Accent2" xfId="91" builtinId="35" hidden="1"/>
    <cellStyle name="40% - Accent3" xfId="95" builtinId="39" hidden="1"/>
    <cellStyle name="40% - Accent4" xfId="99" builtinId="43" hidden="1"/>
    <cellStyle name="40% - Accent5" xfId="103" builtinId="47" hidden="1"/>
    <cellStyle name="40% - Accent6" xfId="107" builtinId="51" hidden="1"/>
    <cellStyle name="60% - Accent1" xfId="88" builtinId="32" hidden="1"/>
    <cellStyle name="60% - Accent2" xfId="92" builtinId="36" hidden="1"/>
    <cellStyle name="60% - Accent3" xfId="96" builtinId="40" hidden="1"/>
    <cellStyle name="60% - Accent4" xfId="100" builtinId="44" hidden="1"/>
    <cellStyle name="60% - Accent5" xfId="104" builtinId="48" hidden="1"/>
    <cellStyle name="60% - Accent6" xfId="108" builtinId="52" hidden="1"/>
    <cellStyle name="Accent1" xfId="85" builtinId="29" hidden="1"/>
    <cellStyle name="Accent2" xfId="89" builtinId="33" hidden="1"/>
    <cellStyle name="Accent3" xfId="93" builtinId="37" hidden="1"/>
    <cellStyle name="Accent4" xfId="97" builtinId="41" hidden="1"/>
    <cellStyle name="Accent5" xfId="101" builtinId="45" hidden="1"/>
    <cellStyle name="Accent6" xfId="105" builtinId="49" hidden="1"/>
    <cellStyle name="Bad" xfId="62" builtinId="27" hidden="1"/>
    <cellStyle name="Bad" xfId="75" builtinId="27" hidden="1"/>
    <cellStyle name="Calculation" xfId="66" builtinId="22" hidden="1"/>
    <cellStyle name="Calculation" xfId="79" builtinId="22" hidden="1"/>
    <cellStyle name="Check Cell" xfId="68" builtinId="23" hidden="1"/>
    <cellStyle name="Check Cell" xfId="81" builtinId="23" hidden="1"/>
    <cellStyle name="checkExposure" xfId="1"/>
    <cellStyle name="checkLiq" xfId="2"/>
    <cellStyle name="Explanatory Text" xfId="69" builtinId="53" hidden="1"/>
    <cellStyle name="Explanatory Text" xfId="82" builtinId="53" hidden="1"/>
    <cellStyle name="Good" xfId="61" builtinId="26" hidden="1"/>
    <cellStyle name="Good" xfId="74" builtinId="26" hidden="1"/>
    <cellStyle name="greyed" xfId="3"/>
    <cellStyle name="Heading 1" xfId="4"/>
    <cellStyle name="Heading 1 2" xfId="109"/>
    <cellStyle name="Heading 2" xfId="5"/>
    <cellStyle name="Heading 2 2" xfId="110"/>
    <cellStyle name="Heading 3" xfId="59" builtinId="18" hidden="1"/>
    <cellStyle name="Heading 3" xfId="72" builtinId="18" hidden="1"/>
    <cellStyle name="Heading 4" xfId="60" builtinId="19" hidden="1"/>
    <cellStyle name="Heading 4" xfId="73" builtinId="19" hidden="1"/>
    <cellStyle name="HeadingTable" xfId="6"/>
    <cellStyle name="highlightExposure" xfId="7"/>
    <cellStyle name="highlightPD" xfId="8"/>
    <cellStyle name="highlightPercentage" xfId="9"/>
    <cellStyle name="highlightText" xfId="10"/>
    <cellStyle name="Input" xfId="64" builtinId="20" hidden="1"/>
    <cellStyle name="Input" xfId="77" builtinId="20" hidden="1"/>
    <cellStyle name="inputDate" xfId="11"/>
    <cellStyle name="inputDate 2" xfId="117"/>
    <cellStyle name="inputExposure" xfId="12"/>
    <cellStyle name="inputExposure 2" xfId="118"/>
    <cellStyle name="inputMaturity" xfId="13"/>
    <cellStyle name="inputParameterE" xfId="14"/>
    <cellStyle name="inputPD" xfId="15"/>
    <cellStyle name="inputPercentage" xfId="16"/>
    <cellStyle name="inputPercentageL" xfId="17"/>
    <cellStyle name="inputPercentageS" xfId="18"/>
    <cellStyle name="inputSelection" xfId="19"/>
    <cellStyle name="inputText" xfId="20"/>
    <cellStyle name="inputText 2" xfId="116"/>
    <cellStyle name="Linked Cell" xfId="67" builtinId="24" hidden="1"/>
    <cellStyle name="Linked Cell" xfId="80" builtinId="24" hidden="1"/>
    <cellStyle name="Neutral" xfId="63" builtinId="28" hidden="1"/>
    <cellStyle name="Neutral" xfId="76" builtinId="28" hidden="1"/>
    <cellStyle name="Normal" xfId="0" builtinId="0"/>
    <cellStyle name="optionalExposure" xfId="21"/>
    <cellStyle name="optionalMaturity" xfId="22"/>
    <cellStyle name="optionalPD" xfId="23"/>
    <cellStyle name="optionalPercentage" xfId="24"/>
    <cellStyle name="optionalPercentageL" xfId="25"/>
    <cellStyle name="optionalPercentageS" xfId="26"/>
    <cellStyle name="optionalSelection" xfId="27"/>
    <cellStyle name="optionalText" xfId="28"/>
    <cellStyle name="Output" xfId="65" builtinId="21" hidden="1"/>
    <cellStyle name="Output" xfId="78" builtinId="21" hidden="1"/>
    <cellStyle name="reviseExposure" xfId="29"/>
    <cellStyle name="showCheck" xfId="30"/>
    <cellStyle name="showExposure" xfId="31"/>
    <cellStyle name="showParameterE" xfId="32"/>
    <cellStyle name="showParameterS" xfId="33"/>
    <cellStyle name="showPD" xfId="34"/>
    <cellStyle name="showPercentage" xfId="35"/>
    <cellStyle name="showSelection" xfId="36"/>
    <cellStyle name="sup2Date" xfId="37"/>
    <cellStyle name="sup2Int" xfId="38"/>
    <cellStyle name="sup2ParameterE" xfId="39"/>
    <cellStyle name="sup2Percentage" xfId="40"/>
    <cellStyle name="sup2PercentageL" xfId="41"/>
    <cellStyle name="sup2PercentageM" xfId="42"/>
    <cellStyle name="sup2Selection" xfId="43"/>
    <cellStyle name="sup2Text" xfId="44"/>
    <cellStyle name="sup3ParameterE" xfId="45"/>
    <cellStyle name="sup3Percentage" xfId="46"/>
    <cellStyle name="supDate" xfId="47"/>
    <cellStyle name="supDate 2" xfId="115"/>
    <cellStyle name="supFloat" xfId="48"/>
    <cellStyle name="supInt" xfId="49"/>
    <cellStyle name="supInt 2" xfId="112"/>
    <cellStyle name="supParameterE" xfId="50"/>
    <cellStyle name="supParameterE 2" xfId="114"/>
    <cellStyle name="supParameterS" xfId="51"/>
    <cellStyle name="supPD" xfId="52"/>
    <cellStyle name="supPercentage" xfId="53"/>
    <cellStyle name="supPercentageL" xfId="54"/>
    <cellStyle name="supPercentageM" xfId="55"/>
    <cellStyle name="supSelection" xfId="56"/>
    <cellStyle name="supSelection 2" xfId="113"/>
    <cellStyle name="supText" xfId="57"/>
    <cellStyle name="supText 2" xfId="111"/>
    <cellStyle name="Title" xfId="58" builtinId="15" hidden="1"/>
    <cellStyle name="Title" xfId="71" builtinId="15" hidden="1"/>
    <cellStyle name="Total" xfId="70" builtinId="25" hidden="1"/>
    <cellStyle name="Total" xfId="83" builtinId="25" hidden="1"/>
    <cellStyle name="Warning Text" xfId="84" builtinId="11" customBuiltin="1"/>
  </cellStyles>
  <dxfs count="34">
    <dxf>
      <font>
        <condense val="0"/>
        <extend val="0"/>
        <color indexed="17"/>
      </font>
      <fill>
        <patternFill>
          <bgColor theme="0"/>
        </patternFill>
      </fill>
    </dxf>
    <dxf>
      <font>
        <b/>
        <i val="0"/>
        <color rgb="FFAA322F"/>
      </font>
      <fill>
        <patternFill>
          <bgColor theme="0"/>
        </patternFill>
      </fill>
    </dxf>
    <dxf>
      <font>
        <b/>
        <i val="0"/>
        <color rgb="FFAA322F"/>
      </font>
      <fill>
        <patternFill patternType="solid">
          <bgColor theme="0"/>
        </patternFill>
      </fill>
    </dxf>
    <dxf>
      <font>
        <condense val="0"/>
        <extend val="0"/>
        <color indexed="17"/>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9C0006"/>
      </font>
      <fill>
        <patternFill>
          <bgColor theme="0"/>
        </patternFill>
      </fill>
    </dxf>
    <dxf>
      <fill>
        <patternFill>
          <bgColor rgb="FFFF0000"/>
        </patternFill>
      </fill>
    </dxf>
    <dxf>
      <font>
        <condense val="0"/>
        <extend val="0"/>
        <color indexed="17"/>
      </font>
      <fill>
        <patternFill>
          <bgColor theme="0"/>
        </patternFill>
      </fill>
    </dxf>
    <dxf>
      <font>
        <b/>
        <i val="0"/>
        <strike val="0"/>
        <color rgb="FFAA322F"/>
      </font>
      <fill>
        <patternFill>
          <bgColor theme="0"/>
        </patternFill>
      </fill>
    </dxf>
    <dxf>
      <fill>
        <patternFill>
          <bgColor rgb="FFFF000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FF6600"/>
      <rgbColor rgb="00008080"/>
      <rgbColor rgb="00C0C0C0"/>
      <rgbColor rgb="00808080"/>
      <rgbColor rgb="00000099"/>
      <rgbColor rgb="00000000"/>
      <rgbColor rgb="00FFFFFF"/>
      <rgbColor rgb="00CCFFFF"/>
      <rgbColor rgb="00660066"/>
      <rgbColor rgb="00FF8080"/>
      <rgbColor rgb="000066CC"/>
      <rgbColor rgb="00CCCCFF"/>
      <rgbColor rgb="00FF9966"/>
      <rgbColor rgb="00FFFFFF"/>
      <rgbColor rgb="00FFFF00"/>
      <rgbColor rgb="0099CCFF"/>
      <rgbColor rgb="0000FF00"/>
      <rgbColor rgb="00800000"/>
      <rgbColor rgb="00008080"/>
      <rgbColor rgb="000000FF"/>
      <rgbColor rgb="0000CCFF"/>
      <rgbColor rgb="00CCFFFF"/>
      <rgbColor rgb="00CCFFCC"/>
      <rgbColor rgb="00FFFF99"/>
      <rgbColor rgb="0099CCFF"/>
      <rgbColor rgb="00FF99CC"/>
      <rgbColor rgb="00E1E1E1"/>
      <rgbColor rgb="00FF6600"/>
      <rgbColor rgb="003366FF"/>
      <rgbColor rgb="0033CCCC"/>
      <rgbColor rgb="0099CC00"/>
      <rgbColor rgb="00FFCC00"/>
      <rgbColor rgb="00FF9900"/>
      <rgbColor rgb="00FF6600"/>
      <rgbColor rgb="0099CCFF"/>
      <rgbColor rgb="00969696"/>
      <rgbColor rgb="00003366"/>
      <rgbColor rgb="00339966"/>
      <rgbColor rgb="00003300"/>
      <rgbColor rgb="00333300"/>
      <rgbColor rgb="00993300"/>
      <rgbColor rgb="00FF9966"/>
      <rgbColor rgb="00000099"/>
      <rgbColor rgb="00666666"/>
    </indexedColors>
    <mruColors>
      <color rgb="FFAA322F"/>
      <color rgb="FFD5D6D2"/>
      <color rgb="FFBCBDBC"/>
      <color rgb="FFD8B6BD"/>
      <color rgb="FFDBE7D9"/>
      <color rgb="FFC9DCC6"/>
      <color rgb="FFAAC7A5"/>
      <color rgb="FFB67684"/>
      <color rgb="FFEEAF00"/>
      <color rgb="FFF0C29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82</xdr:row>
      <xdr:rowOff>0</xdr:rowOff>
    </xdr:from>
    <xdr:to>
      <xdr:col>0</xdr:col>
      <xdr:colOff>104775</xdr:colOff>
      <xdr:row>83</xdr:row>
      <xdr:rowOff>9525</xdr:rowOff>
    </xdr:to>
    <xdr:sp macro="" textlink="">
      <xdr:nvSpPr>
        <xdr:cNvPr id="73712" name="Text Box 3261"/>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82</xdr:row>
      <xdr:rowOff>0</xdr:rowOff>
    </xdr:from>
    <xdr:to>
      <xdr:col>0</xdr:col>
      <xdr:colOff>104775</xdr:colOff>
      <xdr:row>83</xdr:row>
      <xdr:rowOff>9525</xdr:rowOff>
    </xdr:to>
    <xdr:sp macro="" textlink="">
      <xdr:nvSpPr>
        <xdr:cNvPr id="73713" name="Text Box 3262"/>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82</xdr:row>
      <xdr:rowOff>0</xdr:rowOff>
    </xdr:from>
    <xdr:to>
      <xdr:col>0</xdr:col>
      <xdr:colOff>104775</xdr:colOff>
      <xdr:row>83</xdr:row>
      <xdr:rowOff>9525</xdr:rowOff>
    </xdr:to>
    <xdr:sp macro="" textlink="">
      <xdr:nvSpPr>
        <xdr:cNvPr id="73714" name="Text Box 3263"/>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82</xdr:row>
      <xdr:rowOff>0</xdr:rowOff>
    </xdr:from>
    <xdr:to>
      <xdr:col>0</xdr:col>
      <xdr:colOff>104775</xdr:colOff>
      <xdr:row>83</xdr:row>
      <xdr:rowOff>9525</xdr:rowOff>
    </xdr:to>
    <xdr:sp macro="" textlink="">
      <xdr:nvSpPr>
        <xdr:cNvPr id="73715" name="Text Box 3264"/>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82</xdr:row>
      <xdr:rowOff>0</xdr:rowOff>
    </xdr:from>
    <xdr:to>
      <xdr:col>0</xdr:col>
      <xdr:colOff>104775</xdr:colOff>
      <xdr:row>83</xdr:row>
      <xdr:rowOff>9525</xdr:rowOff>
    </xdr:to>
    <xdr:sp macro="" textlink="">
      <xdr:nvSpPr>
        <xdr:cNvPr id="73716" name="Text Box 3265"/>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82</xdr:row>
      <xdr:rowOff>0</xdr:rowOff>
    </xdr:from>
    <xdr:to>
      <xdr:col>0</xdr:col>
      <xdr:colOff>104775</xdr:colOff>
      <xdr:row>83</xdr:row>
      <xdr:rowOff>9525</xdr:rowOff>
    </xdr:to>
    <xdr:sp macro="" textlink="">
      <xdr:nvSpPr>
        <xdr:cNvPr id="73717" name="Text Box 3266"/>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82</xdr:row>
      <xdr:rowOff>0</xdr:rowOff>
    </xdr:from>
    <xdr:to>
      <xdr:col>0</xdr:col>
      <xdr:colOff>104775</xdr:colOff>
      <xdr:row>83</xdr:row>
      <xdr:rowOff>9525</xdr:rowOff>
    </xdr:to>
    <xdr:sp macro="" textlink="">
      <xdr:nvSpPr>
        <xdr:cNvPr id="73718" name="Text Box 3267"/>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82</xdr:row>
      <xdr:rowOff>0</xdr:rowOff>
    </xdr:from>
    <xdr:to>
      <xdr:col>0</xdr:col>
      <xdr:colOff>104775</xdr:colOff>
      <xdr:row>83</xdr:row>
      <xdr:rowOff>9525</xdr:rowOff>
    </xdr:to>
    <xdr:sp macro="" textlink="">
      <xdr:nvSpPr>
        <xdr:cNvPr id="73719" name="Text Box 3268"/>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82</xdr:row>
      <xdr:rowOff>0</xdr:rowOff>
    </xdr:from>
    <xdr:to>
      <xdr:col>0</xdr:col>
      <xdr:colOff>104775</xdr:colOff>
      <xdr:row>83</xdr:row>
      <xdr:rowOff>9525</xdr:rowOff>
    </xdr:to>
    <xdr:sp macro="" textlink="">
      <xdr:nvSpPr>
        <xdr:cNvPr id="73720" name="Text Box 3261"/>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82</xdr:row>
      <xdr:rowOff>0</xdr:rowOff>
    </xdr:from>
    <xdr:to>
      <xdr:col>0</xdr:col>
      <xdr:colOff>104775</xdr:colOff>
      <xdr:row>83</xdr:row>
      <xdr:rowOff>9525</xdr:rowOff>
    </xdr:to>
    <xdr:sp macro="" textlink="">
      <xdr:nvSpPr>
        <xdr:cNvPr id="73721" name="Text Box 3262"/>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82</xdr:row>
      <xdr:rowOff>0</xdr:rowOff>
    </xdr:from>
    <xdr:to>
      <xdr:col>0</xdr:col>
      <xdr:colOff>104775</xdr:colOff>
      <xdr:row>83</xdr:row>
      <xdr:rowOff>9525</xdr:rowOff>
    </xdr:to>
    <xdr:sp macro="" textlink="">
      <xdr:nvSpPr>
        <xdr:cNvPr id="73722" name="Text Box 3263"/>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82</xdr:row>
      <xdr:rowOff>0</xdr:rowOff>
    </xdr:from>
    <xdr:to>
      <xdr:col>0</xdr:col>
      <xdr:colOff>104775</xdr:colOff>
      <xdr:row>83</xdr:row>
      <xdr:rowOff>9525</xdr:rowOff>
    </xdr:to>
    <xdr:sp macro="" textlink="">
      <xdr:nvSpPr>
        <xdr:cNvPr id="73723" name="Text Box 3264"/>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82</xdr:row>
      <xdr:rowOff>0</xdr:rowOff>
    </xdr:from>
    <xdr:to>
      <xdr:col>0</xdr:col>
      <xdr:colOff>104775</xdr:colOff>
      <xdr:row>83</xdr:row>
      <xdr:rowOff>9525</xdr:rowOff>
    </xdr:to>
    <xdr:sp macro="" textlink="">
      <xdr:nvSpPr>
        <xdr:cNvPr id="73724" name="Text Box 3265"/>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82</xdr:row>
      <xdr:rowOff>0</xdr:rowOff>
    </xdr:from>
    <xdr:to>
      <xdr:col>0</xdr:col>
      <xdr:colOff>104775</xdr:colOff>
      <xdr:row>83</xdr:row>
      <xdr:rowOff>9525</xdr:rowOff>
    </xdr:to>
    <xdr:sp macro="" textlink="">
      <xdr:nvSpPr>
        <xdr:cNvPr id="73725" name="Text Box 3266"/>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82</xdr:row>
      <xdr:rowOff>0</xdr:rowOff>
    </xdr:from>
    <xdr:to>
      <xdr:col>0</xdr:col>
      <xdr:colOff>104775</xdr:colOff>
      <xdr:row>83</xdr:row>
      <xdr:rowOff>9525</xdr:rowOff>
    </xdr:to>
    <xdr:sp macro="" textlink="">
      <xdr:nvSpPr>
        <xdr:cNvPr id="73726" name="Text Box 3267"/>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82</xdr:row>
      <xdr:rowOff>0</xdr:rowOff>
    </xdr:from>
    <xdr:to>
      <xdr:col>0</xdr:col>
      <xdr:colOff>104775</xdr:colOff>
      <xdr:row>83</xdr:row>
      <xdr:rowOff>9525</xdr:rowOff>
    </xdr:to>
    <xdr:sp macro="" textlink="">
      <xdr:nvSpPr>
        <xdr:cNvPr id="73727" name="Text Box 3268"/>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indexed="43"/>
  </sheetPr>
  <dimension ref="A1:K268"/>
  <sheetViews>
    <sheetView tabSelected="1" zoomScale="75" zoomScaleNormal="75" workbookViewId="0"/>
  </sheetViews>
  <sheetFormatPr defaultColWidth="8.85546875" defaultRowHeight="15" customHeight="1" x14ac:dyDescent="0.2"/>
  <cols>
    <col min="1" max="1" width="1.7109375" style="8" customWidth="1"/>
    <col min="2" max="2" width="100.7109375" style="8" customWidth="1"/>
    <col min="3" max="3" width="16.7109375" style="8" customWidth="1"/>
    <col min="4" max="10" width="16.7109375" customWidth="1"/>
    <col min="11" max="11" width="1.7109375" customWidth="1"/>
  </cols>
  <sheetData>
    <row r="1" spans="1:11" ht="30" customHeight="1" x14ac:dyDescent="0.4">
      <c r="A1" s="38" t="s">
        <v>78</v>
      </c>
      <c r="B1" s="39"/>
      <c r="C1" s="44" t="str">
        <f>CONCATENATE("v",Parameters!C4,".",Parameters!D4,".",Parameters!E4)</f>
        <v>v2.7.S2</v>
      </c>
      <c r="D1" s="28"/>
      <c r="E1" s="28"/>
      <c r="F1" s="28"/>
      <c r="G1" s="28"/>
      <c r="H1" s="28"/>
      <c r="I1" s="28"/>
      <c r="J1" s="28"/>
      <c r="K1" s="36"/>
    </row>
    <row r="2" spans="1:11" ht="30" customHeight="1" x14ac:dyDescent="0.25">
      <c r="A2" s="26" t="s">
        <v>546</v>
      </c>
      <c r="B2" s="19"/>
      <c r="C2" s="20"/>
      <c r="D2" s="28"/>
      <c r="E2" s="28"/>
      <c r="F2" s="28"/>
      <c r="G2" s="28"/>
      <c r="H2" s="28"/>
      <c r="I2" s="28"/>
      <c r="J2" s="28"/>
      <c r="K2" s="36"/>
    </row>
    <row r="3" spans="1:11" ht="30" customHeight="1" x14ac:dyDescent="0.25">
      <c r="A3" s="23" t="s">
        <v>498</v>
      </c>
      <c r="B3" s="13"/>
      <c r="C3" s="14"/>
      <c r="D3" s="37"/>
      <c r="E3" s="37"/>
      <c r="F3" s="37"/>
      <c r="G3" s="37"/>
      <c r="H3" s="37"/>
      <c r="I3" s="37"/>
      <c r="J3" s="37"/>
      <c r="K3" s="45"/>
    </row>
    <row r="4" spans="1:11" s="2" customFormat="1" ht="15" customHeight="1" x14ac:dyDescent="0.2">
      <c r="A4" s="67"/>
      <c r="B4" s="68"/>
      <c r="C4" s="3"/>
      <c r="D4" s="5"/>
      <c r="E4" s="5"/>
      <c r="F4" s="5"/>
      <c r="G4" s="5"/>
      <c r="H4" s="5"/>
      <c r="I4" s="5"/>
      <c r="J4" s="5"/>
      <c r="K4" s="4"/>
    </row>
    <row r="5" spans="1:11" s="2" customFormat="1" ht="15" customHeight="1" x14ac:dyDescent="0.2">
      <c r="A5" s="69"/>
      <c r="B5" s="323" t="s">
        <v>176</v>
      </c>
      <c r="C5" s="324"/>
      <c r="D5" s="5"/>
      <c r="E5" s="1828" t="s">
        <v>1376</v>
      </c>
      <c r="F5" s="1828"/>
      <c r="G5" s="1828"/>
      <c r="H5" s="1828"/>
      <c r="I5" s="1828"/>
      <c r="J5" s="5"/>
      <c r="K5" s="4"/>
    </row>
    <row r="6" spans="1:11" s="2" customFormat="1" ht="15" customHeight="1" x14ac:dyDescent="0.2">
      <c r="A6" s="69"/>
      <c r="B6" s="325" t="s">
        <v>175</v>
      </c>
      <c r="C6" s="326"/>
      <c r="D6" s="5"/>
      <c r="E6" s="1828"/>
      <c r="F6" s="1828"/>
      <c r="G6" s="1828"/>
      <c r="H6" s="1828"/>
      <c r="I6" s="1828"/>
      <c r="J6" s="5"/>
      <c r="K6" s="4"/>
    </row>
    <row r="7" spans="1:11" s="2" customFormat="1" ht="15" customHeight="1" x14ac:dyDescent="0.2">
      <c r="A7" s="69"/>
      <c r="B7" s="325" t="s">
        <v>177</v>
      </c>
      <c r="C7" s="326"/>
      <c r="D7" s="5"/>
      <c r="E7" s="1828"/>
      <c r="F7" s="1828"/>
      <c r="G7" s="1828"/>
      <c r="H7" s="1828"/>
      <c r="I7" s="1828"/>
      <c r="J7" s="5"/>
      <c r="K7" s="4"/>
    </row>
    <row r="8" spans="1:11" s="2" customFormat="1" ht="15" customHeight="1" x14ac:dyDescent="0.2">
      <c r="A8" s="69"/>
      <c r="B8" s="325" t="s">
        <v>547</v>
      </c>
      <c r="C8" s="327" t="s">
        <v>172</v>
      </c>
      <c r="D8" s="5"/>
      <c r="E8" s="1828"/>
      <c r="F8" s="1828"/>
      <c r="G8" s="1828"/>
      <c r="H8" s="1828"/>
      <c r="I8" s="1828"/>
      <c r="J8" s="5"/>
      <c r="K8" s="4"/>
    </row>
    <row r="9" spans="1:11" s="2" customFormat="1" ht="15" customHeight="1" x14ac:dyDescent="0.2">
      <c r="A9" s="69"/>
      <c r="B9" s="325" t="s">
        <v>534</v>
      </c>
      <c r="C9" s="327" t="s">
        <v>172</v>
      </c>
      <c r="D9" s="5"/>
      <c r="E9" s="1828"/>
      <c r="F9" s="1828"/>
      <c r="G9" s="1828"/>
      <c r="H9" s="1828"/>
      <c r="I9" s="1828"/>
      <c r="J9" s="5"/>
      <c r="K9" s="4"/>
    </row>
    <row r="10" spans="1:11" s="2" customFormat="1" ht="15" customHeight="1" x14ac:dyDescent="0.2">
      <c r="A10" s="69"/>
      <c r="B10" s="325" t="s">
        <v>539</v>
      </c>
      <c r="C10" s="327" t="s">
        <v>172</v>
      </c>
      <c r="D10" s="5"/>
      <c r="E10" s="1828"/>
      <c r="F10" s="1828"/>
      <c r="G10" s="1828"/>
      <c r="H10" s="1828"/>
      <c r="I10" s="1828"/>
      <c r="J10" s="5"/>
      <c r="K10" s="4"/>
    </row>
    <row r="11" spans="1:11" s="2" customFormat="1" ht="15" customHeight="1" x14ac:dyDescent="0.2">
      <c r="A11" s="69"/>
      <c r="B11" s="325" t="s">
        <v>540</v>
      </c>
      <c r="C11" s="327" t="s">
        <v>172</v>
      </c>
      <c r="D11" s="5"/>
      <c r="E11" s="1828"/>
      <c r="F11" s="1828"/>
      <c r="G11" s="1828"/>
      <c r="H11" s="1828"/>
      <c r="I11" s="1828"/>
      <c r="J11" s="5"/>
      <c r="K11" s="4"/>
    </row>
    <row r="12" spans="1:11" s="2" customFormat="1" ht="30" customHeight="1" x14ac:dyDescent="0.2">
      <c r="A12" s="69"/>
      <c r="B12" s="325" t="s">
        <v>169</v>
      </c>
      <c r="C12" s="327" t="s">
        <v>635</v>
      </c>
      <c r="D12" s="5"/>
      <c r="E12" s="1828"/>
      <c r="F12" s="1828"/>
      <c r="G12" s="1828"/>
      <c r="H12" s="1828"/>
      <c r="I12" s="1828"/>
      <c r="J12" s="5"/>
      <c r="K12" s="4"/>
    </row>
    <row r="13" spans="1:11" s="2" customFormat="1" ht="15" customHeight="1" x14ac:dyDescent="0.2">
      <c r="A13" s="69"/>
      <c r="B13" s="325" t="s">
        <v>489</v>
      </c>
      <c r="C13" s="327"/>
      <c r="D13" s="5"/>
      <c r="E13" s="1828"/>
      <c r="F13" s="1828"/>
      <c r="G13" s="1828"/>
      <c r="H13" s="1828"/>
      <c r="I13" s="1828"/>
      <c r="J13" s="5"/>
      <c r="K13" s="4"/>
    </row>
    <row r="14" spans="1:11" s="2" customFormat="1" ht="15" customHeight="1" x14ac:dyDescent="0.2">
      <c r="A14" s="69"/>
      <c r="B14" s="325" t="s">
        <v>97</v>
      </c>
      <c r="C14" s="328"/>
      <c r="D14" s="5"/>
      <c r="E14" s="1828"/>
      <c r="F14" s="1828"/>
      <c r="G14" s="1828"/>
      <c r="H14" s="1828"/>
      <c r="I14" s="1828"/>
      <c r="J14" s="5"/>
      <c r="K14" s="4"/>
    </row>
    <row r="15" spans="1:11" s="2" customFormat="1" ht="15" customHeight="1" x14ac:dyDescent="0.2">
      <c r="A15" s="69"/>
      <c r="B15" s="329" t="s">
        <v>865</v>
      </c>
      <c r="C15" s="330">
        <v>0</v>
      </c>
      <c r="D15" s="5"/>
      <c r="E15" s="1828"/>
      <c r="F15" s="1828"/>
      <c r="G15" s="1828"/>
      <c r="H15" s="1828"/>
      <c r="I15" s="1828"/>
      <c r="J15" s="5"/>
      <c r="K15" s="4"/>
    </row>
    <row r="16" spans="1:11" s="2" customFormat="1" ht="15" customHeight="1" x14ac:dyDescent="0.2">
      <c r="A16" s="69"/>
      <c r="B16" s="329" t="s">
        <v>940</v>
      </c>
      <c r="C16" s="330"/>
      <c r="D16" s="5"/>
      <c r="E16" s="1828"/>
      <c r="F16" s="1828"/>
      <c r="G16" s="1828"/>
      <c r="H16" s="1828"/>
      <c r="I16" s="1828"/>
      <c r="J16" s="5"/>
      <c r="K16" s="4"/>
    </row>
    <row r="17" spans="1:11" s="2" customFormat="1" ht="15" customHeight="1" x14ac:dyDescent="0.2">
      <c r="A17" s="69"/>
      <c r="B17" s="329" t="s">
        <v>939</v>
      </c>
      <c r="C17" s="330"/>
      <c r="D17" s="5"/>
      <c r="E17" s="1828"/>
      <c r="F17" s="1828"/>
      <c r="G17" s="1828"/>
      <c r="H17" s="1828"/>
      <c r="I17" s="1828"/>
      <c r="J17" s="5"/>
      <c r="K17" s="4"/>
    </row>
    <row r="18" spans="1:11" s="2" customFormat="1" ht="15" customHeight="1" x14ac:dyDescent="0.2">
      <c r="A18" s="69"/>
      <c r="B18" s="329" t="s">
        <v>938</v>
      </c>
      <c r="C18" s="330"/>
      <c r="D18" s="5"/>
      <c r="E18" s="1828"/>
      <c r="F18" s="1828"/>
      <c r="G18" s="1828"/>
      <c r="H18" s="1828"/>
      <c r="I18" s="1828"/>
      <c r="J18" s="5"/>
      <c r="K18" s="4"/>
    </row>
    <row r="19" spans="1:11" s="2" customFormat="1" ht="15" customHeight="1" x14ac:dyDescent="0.2">
      <c r="A19" s="69"/>
      <c r="B19" s="331" t="s">
        <v>133</v>
      </c>
      <c r="C19" s="332">
        <v>1</v>
      </c>
      <c r="D19" s="5"/>
      <c r="E19" s="1828"/>
      <c r="F19" s="1828"/>
      <c r="G19" s="1828"/>
      <c r="H19" s="1828"/>
      <c r="I19" s="1828"/>
      <c r="J19" s="5"/>
      <c r="K19" s="4"/>
    </row>
    <row r="20" spans="1:11" s="2" customFormat="1" ht="15" customHeight="1" x14ac:dyDescent="0.2">
      <c r="A20" s="69"/>
      <c r="B20" s="331" t="s">
        <v>323</v>
      </c>
      <c r="C20" s="333"/>
      <c r="D20" s="5"/>
      <c r="E20" s="1828"/>
      <c r="F20" s="1828"/>
      <c r="G20" s="1828"/>
      <c r="H20" s="1828"/>
      <c r="I20" s="1828"/>
      <c r="J20" s="5"/>
      <c r="K20" s="4"/>
    </row>
    <row r="21" spans="1:11" s="2" customFormat="1" ht="15" customHeight="1" x14ac:dyDescent="0.2">
      <c r="A21" s="69"/>
      <c r="B21" s="331" t="s">
        <v>193</v>
      </c>
      <c r="C21" s="327" t="s">
        <v>171</v>
      </c>
      <c r="D21" s="5"/>
      <c r="E21" s="1828"/>
      <c r="F21" s="1828"/>
      <c r="G21" s="1828"/>
      <c r="H21" s="1828"/>
      <c r="I21" s="1828"/>
      <c r="J21" s="5"/>
      <c r="K21" s="4"/>
    </row>
    <row r="22" spans="1:11" s="2" customFormat="1" ht="15" customHeight="1" x14ac:dyDescent="0.2">
      <c r="A22" s="69"/>
      <c r="B22" s="334" t="s">
        <v>301</v>
      </c>
      <c r="C22" s="327" t="s">
        <v>171</v>
      </c>
      <c r="D22" s="5"/>
      <c r="E22" s="1828"/>
      <c r="F22" s="1828"/>
      <c r="G22" s="1828"/>
      <c r="H22" s="1828"/>
      <c r="I22" s="1828"/>
      <c r="J22" s="5"/>
      <c r="K22" s="4"/>
    </row>
    <row r="23" spans="1:11" s="2" customFormat="1" ht="15" customHeight="1" x14ac:dyDescent="0.2">
      <c r="A23" s="69"/>
      <c r="B23" s="331" t="s">
        <v>194</v>
      </c>
      <c r="C23" s="327" t="s">
        <v>171</v>
      </c>
      <c r="D23" s="5"/>
      <c r="E23" s="1828"/>
      <c r="F23" s="1828"/>
      <c r="G23" s="1828"/>
      <c r="H23" s="1828"/>
      <c r="I23" s="1828"/>
      <c r="J23" s="5"/>
      <c r="K23" s="4"/>
    </row>
    <row r="24" spans="1:11" s="2" customFormat="1" ht="15" customHeight="1" x14ac:dyDescent="0.2">
      <c r="A24" s="69"/>
      <c r="B24" s="334" t="s">
        <v>301</v>
      </c>
      <c r="C24" s="327" t="s">
        <v>171</v>
      </c>
      <c r="D24" s="5"/>
      <c r="E24" s="1828"/>
      <c r="F24" s="1828"/>
      <c r="G24" s="1828"/>
      <c r="H24" s="1828"/>
      <c r="I24" s="1828"/>
      <c r="J24" s="5"/>
      <c r="K24" s="4"/>
    </row>
    <row r="25" spans="1:11" s="2" customFormat="1" ht="15" customHeight="1" x14ac:dyDescent="0.2">
      <c r="A25" s="69"/>
      <c r="B25" s="335" t="s">
        <v>941</v>
      </c>
      <c r="C25" s="327" t="s">
        <v>171</v>
      </c>
      <c r="D25" s="5"/>
      <c r="E25" s="1828"/>
      <c r="F25" s="1828"/>
      <c r="G25" s="1828"/>
      <c r="H25" s="1828"/>
      <c r="I25" s="1828"/>
      <c r="J25" s="5"/>
      <c r="K25" s="4"/>
    </row>
    <row r="26" spans="1:11" s="2" customFormat="1" ht="15" customHeight="1" x14ac:dyDescent="0.2">
      <c r="A26" s="69"/>
      <c r="B26" s="334" t="s">
        <v>301</v>
      </c>
      <c r="C26" s="327" t="s">
        <v>171</v>
      </c>
      <c r="D26" s="5"/>
      <c r="E26" s="5"/>
      <c r="F26" s="5"/>
      <c r="G26" s="5"/>
      <c r="H26" s="5"/>
      <c r="I26" s="5"/>
      <c r="J26" s="5"/>
      <c r="K26" s="4"/>
    </row>
    <row r="27" spans="1:11" s="2" customFormat="1" ht="15" customHeight="1" x14ac:dyDescent="0.2">
      <c r="A27" s="69"/>
      <c r="B27" s="335" t="s">
        <v>942</v>
      </c>
      <c r="C27" s="327" t="s">
        <v>171</v>
      </c>
      <c r="D27" s="5"/>
      <c r="E27" s="5"/>
      <c r="F27" s="5"/>
      <c r="G27" s="5"/>
      <c r="H27" s="5"/>
      <c r="I27" s="5"/>
      <c r="J27" s="5"/>
      <c r="K27" s="4"/>
    </row>
    <row r="28" spans="1:11" s="2" customFormat="1" ht="15" customHeight="1" x14ac:dyDescent="0.2">
      <c r="A28" s="69"/>
      <c r="B28" s="334" t="s">
        <v>301</v>
      </c>
      <c r="C28" s="327" t="s">
        <v>171</v>
      </c>
      <c r="D28" s="5"/>
      <c r="E28" s="5"/>
      <c r="F28" s="5"/>
      <c r="G28" s="5"/>
      <c r="H28" s="5"/>
      <c r="I28" s="5"/>
      <c r="J28" s="5"/>
      <c r="K28" s="4"/>
    </row>
    <row r="29" spans="1:11" s="2" customFormat="1" ht="15" customHeight="1" x14ac:dyDescent="0.2">
      <c r="A29" s="69"/>
      <c r="B29" s="335" t="s">
        <v>943</v>
      </c>
      <c r="C29" s="327" t="s">
        <v>171</v>
      </c>
      <c r="D29" s="5"/>
      <c r="E29" s="5"/>
      <c r="F29" s="5"/>
      <c r="G29" s="5"/>
      <c r="H29" s="5"/>
      <c r="I29" s="5"/>
      <c r="J29" s="5"/>
      <c r="K29" s="4"/>
    </row>
    <row r="30" spans="1:11" s="2" customFormat="1" ht="15" customHeight="1" x14ac:dyDescent="0.2">
      <c r="A30" s="69"/>
      <c r="B30" s="334" t="s">
        <v>301</v>
      </c>
      <c r="C30" s="327" t="s">
        <v>171</v>
      </c>
      <c r="D30" s="5"/>
      <c r="E30" s="5"/>
      <c r="F30" s="5"/>
      <c r="G30" s="5"/>
      <c r="H30" s="5"/>
      <c r="I30" s="5"/>
      <c r="J30" s="5"/>
      <c r="K30" s="4"/>
    </row>
    <row r="31" spans="1:11" s="2" customFormat="1" ht="15" customHeight="1" x14ac:dyDescent="0.2">
      <c r="A31" s="69"/>
      <c r="B31" s="335" t="s">
        <v>944</v>
      </c>
      <c r="C31" s="327" t="s">
        <v>171</v>
      </c>
      <c r="D31" s="5"/>
      <c r="E31" s="5"/>
      <c r="F31" s="5"/>
      <c r="G31" s="5"/>
      <c r="H31" s="5"/>
      <c r="I31" s="5"/>
      <c r="J31" s="5"/>
      <c r="K31" s="4"/>
    </row>
    <row r="32" spans="1:11" s="2" customFormat="1" ht="15" customHeight="1" x14ac:dyDescent="0.2">
      <c r="A32" s="69"/>
      <c r="B32" s="334" t="s">
        <v>301</v>
      </c>
      <c r="C32" s="336"/>
      <c r="D32" s="5"/>
      <c r="E32" s="5"/>
      <c r="F32" s="5"/>
      <c r="G32" s="5"/>
      <c r="H32" s="5"/>
      <c r="I32" s="5"/>
      <c r="J32" s="5"/>
      <c r="K32" s="4"/>
    </row>
    <row r="33" spans="1:11" s="2" customFormat="1" ht="15" customHeight="1" x14ac:dyDescent="0.2">
      <c r="A33" s="69"/>
      <c r="B33" s="335" t="s">
        <v>1182</v>
      </c>
      <c r="C33" s="327" t="s">
        <v>171</v>
      </c>
      <c r="D33" s="5"/>
      <c r="E33" s="5"/>
      <c r="F33" s="5"/>
      <c r="G33" s="5"/>
      <c r="H33" s="5"/>
      <c r="I33" s="5"/>
      <c r="J33" s="5"/>
      <c r="K33" s="4"/>
    </row>
    <row r="34" spans="1:11" s="2" customFormat="1" ht="15" customHeight="1" x14ac:dyDescent="0.2">
      <c r="A34" s="69"/>
      <c r="B34" s="334" t="s">
        <v>301</v>
      </c>
      <c r="C34" s="336"/>
      <c r="D34" s="5"/>
      <c r="E34" s="5"/>
      <c r="F34" s="5"/>
      <c r="G34" s="5"/>
      <c r="H34" s="5"/>
      <c r="I34" s="5"/>
      <c r="J34" s="5"/>
      <c r="K34" s="4"/>
    </row>
    <row r="35" spans="1:11" s="235" customFormat="1" ht="15" customHeight="1" x14ac:dyDescent="0.2">
      <c r="A35" s="69"/>
      <c r="B35" s="335" t="s">
        <v>1183</v>
      </c>
      <c r="C35" s="327" t="s">
        <v>171</v>
      </c>
      <c r="D35" s="227"/>
      <c r="E35" s="227"/>
      <c r="F35" s="227"/>
      <c r="G35" s="227"/>
      <c r="H35" s="227"/>
      <c r="I35" s="227"/>
      <c r="J35" s="227"/>
      <c r="K35" s="225"/>
    </row>
    <row r="36" spans="1:11" s="235" customFormat="1" ht="15" customHeight="1" x14ac:dyDescent="0.2">
      <c r="A36" s="69"/>
      <c r="B36" s="334" t="s">
        <v>301</v>
      </c>
      <c r="C36" s="336"/>
      <c r="D36" s="227"/>
      <c r="E36" s="227"/>
      <c r="F36" s="227"/>
      <c r="G36" s="227"/>
      <c r="H36" s="227"/>
      <c r="I36" s="227"/>
      <c r="J36" s="227"/>
      <c r="K36" s="225"/>
    </row>
    <row r="37" spans="1:11" s="2" customFormat="1" ht="15" customHeight="1" x14ac:dyDescent="0.2">
      <c r="A37" s="69"/>
      <c r="B37" s="331" t="s">
        <v>167</v>
      </c>
      <c r="C37" s="337"/>
      <c r="D37" s="5"/>
      <c r="E37" s="5"/>
      <c r="F37" s="5"/>
      <c r="G37" s="5"/>
      <c r="H37" s="5"/>
      <c r="I37" s="5"/>
      <c r="J37" s="5"/>
      <c r="K37" s="4"/>
    </row>
    <row r="38" spans="1:11" s="2" customFormat="1" ht="15" customHeight="1" x14ac:dyDescent="0.2">
      <c r="A38" s="69"/>
      <c r="B38" s="331" t="s">
        <v>542</v>
      </c>
      <c r="C38" s="338"/>
      <c r="D38" s="5"/>
      <c r="E38" s="5"/>
      <c r="F38" s="5"/>
      <c r="G38" s="5"/>
      <c r="H38" s="5"/>
      <c r="I38" s="5"/>
      <c r="J38" s="5"/>
      <c r="K38" s="4"/>
    </row>
    <row r="39" spans="1:11" s="2" customFormat="1" ht="15" customHeight="1" x14ac:dyDescent="0.2">
      <c r="A39" s="69"/>
      <c r="B39" s="331" t="s">
        <v>490</v>
      </c>
      <c r="C39" s="339">
        <v>1</v>
      </c>
      <c r="D39" s="5"/>
      <c r="E39" s="5"/>
      <c r="F39" s="5"/>
      <c r="G39" s="5"/>
      <c r="H39" s="5"/>
      <c r="I39" s="5"/>
      <c r="J39" s="5"/>
      <c r="K39" s="4"/>
    </row>
    <row r="40" spans="1:11" s="2" customFormat="1" ht="15" customHeight="1" x14ac:dyDescent="0.2">
      <c r="A40" s="69"/>
      <c r="B40" s="340" t="s">
        <v>183</v>
      </c>
      <c r="C40" s="341"/>
      <c r="D40" s="5"/>
      <c r="E40" s="5"/>
      <c r="F40" s="5"/>
      <c r="G40" s="5"/>
      <c r="H40" s="5"/>
      <c r="I40" s="5"/>
      <c r="J40" s="5"/>
      <c r="K40" s="4"/>
    </row>
    <row r="41" spans="1:11" ht="45" customHeight="1" x14ac:dyDescent="0.25">
      <c r="A41" s="23" t="s">
        <v>499</v>
      </c>
      <c r="B41" s="13"/>
      <c r="C41" s="14"/>
      <c r="D41" s="29"/>
      <c r="E41" s="29"/>
      <c r="F41" s="29"/>
      <c r="G41" s="29"/>
      <c r="H41" s="29"/>
      <c r="I41" s="29"/>
      <c r="J41" s="29"/>
      <c r="K41" s="32"/>
    </row>
    <row r="42" spans="1:11" s="2" customFormat="1" ht="15" customHeight="1" x14ac:dyDescent="0.2">
      <c r="A42" s="67"/>
      <c r="B42" s="68"/>
      <c r="C42" s="3"/>
      <c r="D42" s="5"/>
      <c r="E42" s="5"/>
      <c r="F42" s="5"/>
      <c r="G42" s="5"/>
      <c r="H42" s="5"/>
      <c r="I42" s="5"/>
      <c r="J42" s="5"/>
      <c r="K42" s="4"/>
    </row>
    <row r="43" spans="1:11" s="2" customFormat="1" ht="15" customHeight="1" x14ac:dyDescent="0.2">
      <c r="A43" s="67"/>
      <c r="B43" s="342" t="s">
        <v>173</v>
      </c>
      <c r="C43" s="343" t="s">
        <v>172</v>
      </c>
      <c r="D43" s="5"/>
      <c r="E43" s="5"/>
      <c r="F43" s="5"/>
      <c r="G43" s="5"/>
      <c r="H43" s="5"/>
      <c r="I43" s="5"/>
      <c r="J43" s="5"/>
      <c r="K43" s="4"/>
    </row>
    <row r="44" spans="1:11" s="2" customFormat="1" ht="15" customHeight="1" x14ac:dyDescent="0.2">
      <c r="A44" s="67"/>
      <c r="B44" s="331" t="s">
        <v>573</v>
      </c>
      <c r="C44" s="344" t="s">
        <v>172</v>
      </c>
      <c r="D44" s="5"/>
      <c r="E44" s="5"/>
      <c r="F44" s="5"/>
      <c r="G44" s="5"/>
      <c r="H44" s="5"/>
      <c r="I44" s="5"/>
      <c r="J44" s="5"/>
      <c r="K44" s="4"/>
    </row>
    <row r="45" spans="1:11" s="2" customFormat="1" ht="15" customHeight="1" x14ac:dyDescent="0.2">
      <c r="A45" s="69"/>
      <c r="B45" s="331" t="s">
        <v>576</v>
      </c>
      <c r="C45" s="344" t="s">
        <v>172</v>
      </c>
      <c r="D45" s="5"/>
      <c r="E45" s="5"/>
      <c r="F45" s="5"/>
      <c r="G45" s="5"/>
      <c r="H45" s="5"/>
      <c r="I45" s="5"/>
      <c r="J45" s="5"/>
      <c r="K45" s="4"/>
    </row>
    <row r="46" spans="1:11" s="2" customFormat="1" ht="15" customHeight="1" x14ac:dyDescent="0.2">
      <c r="A46" s="69"/>
      <c r="B46" s="345" t="s">
        <v>577</v>
      </c>
      <c r="C46" s="341" t="s">
        <v>172</v>
      </c>
      <c r="D46" s="5"/>
      <c r="E46" s="5"/>
      <c r="F46" s="5"/>
      <c r="G46" s="5"/>
      <c r="H46" s="5"/>
      <c r="I46" s="5"/>
      <c r="J46" s="5"/>
      <c r="K46" s="4"/>
    </row>
    <row r="47" spans="1:11" s="234" customFormat="1" ht="45" customHeight="1" x14ac:dyDescent="0.25">
      <c r="A47" s="23" t="s">
        <v>1083</v>
      </c>
      <c r="B47" s="13"/>
      <c r="C47" s="14"/>
      <c r="D47" s="231"/>
      <c r="E47" s="231"/>
      <c r="F47" s="231"/>
      <c r="G47" s="231"/>
      <c r="H47" s="231"/>
      <c r="I47" s="231"/>
      <c r="J47" s="231"/>
      <c r="K47" s="237"/>
    </row>
    <row r="48" spans="1:11" s="235" customFormat="1" ht="15" customHeight="1" x14ac:dyDescent="0.2">
      <c r="A48" s="67"/>
      <c r="B48" s="68"/>
      <c r="C48" s="3"/>
      <c r="D48" s="227"/>
      <c r="E48" s="227"/>
      <c r="F48" s="227"/>
      <c r="G48" s="227"/>
      <c r="H48" s="227"/>
      <c r="I48" s="227"/>
      <c r="J48" s="227"/>
      <c r="K48" s="225"/>
    </row>
    <row r="49" spans="1:11" s="235" customFormat="1" ht="15" customHeight="1" x14ac:dyDescent="0.2">
      <c r="A49" s="67"/>
      <c r="B49" s="346" t="s">
        <v>420</v>
      </c>
      <c r="C49" s="347"/>
      <c r="D49" s="227"/>
      <c r="E49" s="227"/>
      <c r="F49" s="227"/>
      <c r="G49" s="227"/>
      <c r="H49" s="227"/>
      <c r="I49" s="227"/>
      <c r="J49" s="227"/>
      <c r="K49" s="225"/>
    </row>
    <row r="50" spans="1:11" s="235" customFormat="1" ht="15" customHeight="1" x14ac:dyDescent="0.2">
      <c r="A50" s="70"/>
      <c r="B50" s="3"/>
      <c r="C50" s="3"/>
      <c r="D50" s="71"/>
      <c r="E50" s="71"/>
      <c r="F50" s="71"/>
      <c r="G50" s="71"/>
      <c r="H50" s="71"/>
      <c r="I50" s="71"/>
      <c r="J50" s="71"/>
      <c r="K50" s="98"/>
    </row>
    <row r="51" spans="1:11" ht="30" customHeight="1" x14ac:dyDescent="0.25">
      <c r="A51" s="26" t="s">
        <v>663</v>
      </c>
      <c r="B51" s="19"/>
      <c r="C51" s="20"/>
      <c r="D51" s="28"/>
      <c r="E51" s="28"/>
      <c r="F51" s="28"/>
      <c r="G51" s="28"/>
      <c r="H51" s="28"/>
      <c r="I51" s="28"/>
      <c r="J51" s="28"/>
      <c r="K51" s="36"/>
    </row>
    <row r="52" spans="1:11" s="215" customFormat="1" ht="30" customHeight="1" x14ac:dyDescent="0.2">
      <c r="A52" s="11"/>
      <c r="B52" s="211" t="str">
        <f>CONCATENATE("Data in cells C ", ROW(C56), " to C", ROW(C69), " must be in line with regulatory reporting.")</f>
        <v>Data in cells C 56 to C69 must be in line with regulatory reporting.</v>
      </c>
      <c r="C52" s="212"/>
      <c r="D52" s="213"/>
      <c r="E52" s="213"/>
      <c r="F52" s="213"/>
      <c r="G52" s="213"/>
      <c r="H52" s="213"/>
      <c r="I52" s="213"/>
      <c r="J52" s="213"/>
      <c r="K52" s="214"/>
    </row>
    <row r="53" spans="1:11" s="2" customFormat="1" ht="15" customHeight="1" x14ac:dyDescent="0.2">
      <c r="A53" s="69"/>
      <c r="B53" s="3"/>
      <c r="C53" s="3"/>
      <c r="D53" s="3"/>
      <c r="E53" s="5"/>
      <c r="F53" s="5"/>
      <c r="G53" s="5"/>
      <c r="H53" s="5"/>
      <c r="I53" s="5"/>
      <c r="J53" s="5"/>
      <c r="K53" s="4"/>
    </row>
    <row r="54" spans="1:11" s="2" customFormat="1" ht="60" customHeight="1" x14ac:dyDescent="0.2">
      <c r="A54" s="69"/>
      <c r="B54" s="1663"/>
      <c r="C54" s="360" t="s">
        <v>1321</v>
      </c>
      <c r="D54" s="361" t="s">
        <v>664</v>
      </c>
      <c r="E54" s="5"/>
      <c r="F54" s="5"/>
      <c r="G54" s="5"/>
      <c r="H54" s="5"/>
      <c r="I54" s="5"/>
      <c r="J54" s="5"/>
      <c r="K54" s="73"/>
    </row>
    <row r="55" spans="1:11" s="2" customFormat="1" ht="15" customHeight="1" x14ac:dyDescent="0.2">
      <c r="A55" s="67"/>
      <c r="B55" s="1664"/>
      <c r="C55" s="362" t="s">
        <v>550</v>
      </c>
      <c r="D55" s="363" t="s">
        <v>550</v>
      </c>
      <c r="E55" s="5"/>
      <c r="F55" s="5"/>
      <c r="G55" s="5"/>
      <c r="H55" s="5"/>
      <c r="I55" s="5"/>
      <c r="J55" s="5"/>
      <c r="K55" s="73"/>
    </row>
    <row r="56" spans="1:11" s="2" customFormat="1" ht="15" customHeight="1" x14ac:dyDescent="0.2">
      <c r="A56" s="67"/>
      <c r="B56" s="348" t="s">
        <v>395</v>
      </c>
      <c r="C56" s="349" t="str">
        <f>IF(AND(ISNUMBER(C57),ISNUMBER(C60),ISNUMBER(C65),ISNUMBER(C69)),C57+C60+C65+C69,"")</f>
        <v/>
      </c>
      <c r="D56" s="350" t="str">
        <f>IF(AND(ISNUMBER(D57),ISNUMBER(D60),ISNUMBER(D65)),D57+D60+D65,"")</f>
        <v/>
      </c>
      <c r="E56" s="5"/>
      <c r="F56" s="5"/>
      <c r="G56" s="5"/>
      <c r="H56" s="5"/>
      <c r="I56" s="5"/>
      <c r="J56" s="5"/>
      <c r="K56" s="73"/>
    </row>
    <row r="57" spans="1:11" s="2" customFormat="1" ht="15" customHeight="1" x14ac:dyDescent="0.2">
      <c r="A57" s="67"/>
      <c r="B57" s="351" t="s">
        <v>119</v>
      </c>
      <c r="C57" s="352" t="str">
        <f>IF(AND(ISNUMBER(C58),ISNUMBER(C59)),C58-C59,"")</f>
        <v/>
      </c>
      <c r="D57" s="353" t="str">
        <f>IF(ISNUMBER(DefCapB3!D63),DefCapB3!D63,"")</f>
        <v/>
      </c>
      <c r="E57" s="5"/>
      <c r="F57" s="5"/>
      <c r="G57" s="5"/>
      <c r="H57" s="5"/>
      <c r="I57" s="5"/>
      <c r="J57" s="5"/>
      <c r="K57" s="73"/>
    </row>
    <row r="58" spans="1:11" s="2" customFormat="1" ht="15" customHeight="1" x14ac:dyDescent="0.2">
      <c r="A58" s="67"/>
      <c r="B58" s="354" t="s">
        <v>650</v>
      </c>
      <c r="C58" s="355"/>
      <c r="D58" s="353" t="str">
        <f>IF(ISNUMBER(DefCapB3!D42),DefCapB3!D42,"")</f>
        <v/>
      </c>
      <c r="E58" s="5"/>
      <c r="F58" s="5"/>
      <c r="G58" s="5"/>
      <c r="H58" s="5"/>
      <c r="I58" s="5"/>
      <c r="J58" s="5"/>
      <c r="K58" s="73"/>
    </row>
    <row r="59" spans="1:11" s="2" customFormat="1" ht="15" customHeight="1" x14ac:dyDescent="0.2">
      <c r="A59" s="67"/>
      <c r="B59" s="354" t="s">
        <v>341</v>
      </c>
      <c r="C59" s="355"/>
      <c r="D59" s="353" t="str">
        <f>IF(AND(ISNUMBER(D58),ISNUMBER(D57)),D58-D57,"")</f>
        <v/>
      </c>
      <c r="E59" s="5"/>
      <c r="F59" s="5"/>
      <c r="G59" s="5"/>
      <c r="H59" s="5"/>
      <c r="I59" s="5"/>
      <c r="J59" s="5"/>
      <c r="K59" s="73"/>
    </row>
    <row r="60" spans="1:11" s="2" customFormat="1" ht="15" customHeight="1" x14ac:dyDescent="0.2">
      <c r="A60" s="67"/>
      <c r="B60" s="351" t="s">
        <v>120</v>
      </c>
      <c r="C60" s="352" t="str">
        <f>IF(AND(ISNUMBER(C61),ISNUMBER(C62)),C61-C62,"")</f>
        <v/>
      </c>
      <c r="D60" s="353" t="str">
        <f>IF(AND(ISNUMBER(DefCapB3!D75),ISNUMBER(DefCapB3!D63)),DefCapB3!D75-DefCapB3!D63,"")</f>
        <v/>
      </c>
      <c r="E60" s="5"/>
      <c r="F60" s="5"/>
      <c r="G60" s="5"/>
      <c r="H60" s="5"/>
      <c r="I60" s="5"/>
      <c r="J60" s="5"/>
      <c r="K60" s="73"/>
    </row>
    <row r="61" spans="1:11" s="2" customFormat="1" ht="15" customHeight="1" x14ac:dyDescent="0.2">
      <c r="A61" s="67"/>
      <c r="B61" s="354" t="s">
        <v>650</v>
      </c>
      <c r="C61" s="355"/>
      <c r="D61" s="353" t="str">
        <f>IF(AND(ISNUMBER(DefCapB3!D68),ISNUMBER(DefCapB3!D69)),SUM(DefCapB3!D68:D69),"")</f>
        <v/>
      </c>
      <c r="E61" s="5"/>
      <c r="F61" s="5"/>
      <c r="G61" s="5"/>
      <c r="H61" s="5"/>
      <c r="I61" s="5"/>
      <c r="J61" s="5"/>
      <c r="K61" s="73"/>
    </row>
    <row r="62" spans="1:11" s="2" customFormat="1" ht="15" customHeight="1" x14ac:dyDescent="0.2">
      <c r="A62" s="67"/>
      <c r="B62" s="354" t="s">
        <v>341</v>
      </c>
      <c r="C62" s="355"/>
      <c r="D62" s="353" t="str">
        <f>IF(AND(ISNUMBER(D61),ISNUMBER(D60)),D61-D60,"")</f>
        <v/>
      </c>
      <c r="E62" s="5"/>
      <c r="F62" s="5"/>
      <c r="G62" s="5"/>
      <c r="H62" s="5"/>
      <c r="I62" s="5"/>
      <c r="J62" s="5"/>
      <c r="K62" s="73"/>
    </row>
    <row r="63" spans="1:11" s="2" customFormat="1" ht="15" customHeight="1" x14ac:dyDescent="0.2">
      <c r="A63" s="67"/>
      <c r="B63" s="1563" t="s">
        <v>1317</v>
      </c>
      <c r="C63" s="633" t="str">
        <f>IF(C61&gt;=C62,"Yes","No")</f>
        <v>Yes</v>
      </c>
      <c r="D63" s="336"/>
      <c r="E63" s="5"/>
      <c r="F63" s="5"/>
      <c r="G63" s="5"/>
      <c r="H63" s="5"/>
      <c r="I63" s="5"/>
      <c r="J63" s="5"/>
      <c r="K63" s="73"/>
    </row>
    <row r="64" spans="1:11" s="2" customFormat="1" ht="15" customHeight="1" x14ac:dyDescent="0.2">
      <c r="A64" s="67"/>
      <c r="B64" s="351" t="s">
        <v>123</v>
      </c>
      <c r="C64" s="352" t="str">
        <f>IF(AND(ISNUMBER(C57),ISNUMBER(C60)),C57+C60,"")</f>
        <v/>
      </c>
      <c r="D64" s="353" t="str">
        <f>IF(AND(ISNUMBER(D57),ISNUMBER(D60)),D57+D60,"")</f>
        <v/>
      </c>
      <c r="E64" s="5"/>
      <c r="F64" s="5"/>
      <c r="G64" s="5"/>
      <c r="H64" s="5"/>
      <c r="I64" s="5"/>
      <c r="J64" s="5"/>
      <c r="K64" s="73"/>
    </row>
    <row r="65" spans="1:11" s="2" customFormat="1" ht="15" customHeight="1" x14ac:dyDescent="0.2">
      <c r="A65" s="67"/>
      <c r="B65" s="351" t="s">
        <v>121</v>
      </c>
      <c r="C65" s="352" t="str">
        <f>IF(AND(ISNUMBER(C66),ISNUMBER(C67)),C66-C67,"")</f>
        <v/>
      </c>
      <c r="D65" s="353" t="str">
        <f>IF(AND(ISNUMBER(DefCapB3!D86),ISNUMBER(DefCapB3!D79)),DefCapB3!D86-DefCapB3!D79,"")</f>
        <v/>
      </c>
      <c r="E65" s="5"/>
      <c r="F65" s="5"/>
      <c r="G65" s="5"/>
      <c r="H65" s="5"/>
      <c r="I65" s="5"/>
      <c r="J65" s="5"/>
      <c r="K65" s="73"/>
    </row>
    <row r="66" spans="1:11" s="2" customFormat="1" ht="15" customHeight="1" x14ac:dyDescent="0.2">
      <c r="A66" s="67"/>
      <c r="B66" s="354" t="s">
        <v>340</v>
      </c>
      <c r="C66" s="355"/>
      <c r="D66" s="353" t="str">
        <f>IF(AND(ISNUMBER(DefCapB3!D80),ISNUMBER(DefCapB3!D81),ISNUMBER(DefCapB3!D82)),SUM(DefCapB3!D80:D82),"")</f>
        <v/>
      </c>
      <c r="E66" s="5"/>
      <c r="F66" s="5"/>
      <c r="G66" s="5"/>
      <c r="H66" s="5"/>
      <c r="I66" s="5"/>
      <c r="J66" s="5"/>
      <c r="K66" s="73"/>
    </row>
    <row r="67" spans="1:11" s="2" customFormat="1" ht="15" customHeight="1" x14ac:dyDescent="0.2">
      <c r="A67" s="67"/>
      <c r="B67" s="354" t="s">
        <v>341</v>
      </c>
      <c r="C67" s="355"/>
      <c r="D67" s="353" t="str">
        <f>IF(AND(ISNUMBER(D66),ISNUMBER(D65)),D66-D65,"")</f>
        <v/>
      </c>
      <c r="E67" s="5"/>
      <c r="F67" s="5"/>
      <c r="G67" s="5"/>
      <c r="H67" s="5"/>
      <c r="I67" s="5"/>
      <c r="J67" s="5"/>
      <c r="K67" s="73"/>
    </row>
    <row r="68" spans="1:11" s="2" customFormat="1" ht="15" customHeight="1" x14ac:dyDescent="0.2">
      <c r="A68" s="67"/>
      <c r="B68" s="1563" t="s">
        <v>1316</v>
      </c>
      <c r="C68" s="356" t="str">
        <f>IF(C66&gt;=C67,"Yes","No")</f>
        <v>Yes</v>
      </c>
      <c r="D68" s="336"/>
      <c r="E68" s="5"/>
      <c r="F68" s="5"/>
      <c r="G68" s="5"/>
      <c r="H68" s="5"/>
      <c r="I68" s="5"/>
      <c r="J68" s="5"/>
      <c r="K68" s="73"/>
    </row>
    <row r="69" spans="1:11" s="2" customFormat="1" ht="15" customHeight="1" x14ac:dyDescent="0.2">
      <c r="A69" s="67"/>
      <c r="B69" s="351" t="s">
        <v>122</v>
      </c>
      <c r="C69" s="355"/>
      <c r="D69" s="336"/>
      <c r="E69" s="5"/>
      <c r="F69" s="5"/>
      <c r="G69" s="5"/>
      <c r="H69" s="5"/>
      <c r="I69" s="5"/>
      <c r="J69" s="5"/>
      <c r="K69" s="73"/>
    </row>
    <row r="70" spans="1:11" s="2" customFormat="1" ht="15" customHeight="1" x14ac:dyDescent="0.2">
      <c r="A70" s="67"/>
      <c r="B70" s="357" t="s">
        <v>258</v>
      </c>
      <c r="C70" s="358"/>
      <c r="D70" s="359" t="str">
        <f>IF(ISNUMBER(DefCapB3!D24),DefCapB3!D24,"")</f>
        <v/>
      </c>
      <c r="E70" s="5"/>
      <c r="F70" s="5"/>
      <c r="G70" s="5"/>
      <c r="H70" s="5"/>
      <c r="I70" s="5"/>
      <c r="J70" s="5"/>
      <c r="K70" s="73"/>
    </row>
    <row r="71" spans="1:11" s="2" customFormat="1" ht="15" customHeight="1" x14ac:dyDescent="0.2">
      <c r="A71" s="74"/>
      <c r="B71" s="75"/>
      <c r="C71" s="75"/>
      <c r="D71" s="75"/>
      <c r="E71" s="75"/>
      <c r="F71" s="75"/>
      <c r="G71" s="75"/>
      <c r="H71" s="75"/>
      <c r="I71" s="75"/>
      <c r="J71" s="75"/>
      <c r="K71" s="76"/>
    </row>
    <row r="72" spans="1:11" ht="30" customHeight="1" x14ac:dyDescent="0.25">
      <c r="A72" s="26" t="s">
        <v>346</v>
      </c>
      <c r="B72" s="19"/>
      <c r="C72" s="20"/>
      <c r="D72" s="28"/>
      <c r="E72" s="28"/>
      <c r="F72" s="28"/>
      <c r="G72" s="28"/>
      <c r="H72" s="28"/>
      <c r="I72" s="28"/>
      <c r="J72" s="28"/>
      <c r="K72" s="36"/>
    </row>
    <row r="73" spans="1:11" s="2" customFormat="1" ht="15" customHeight="1" x14ac:dyDescent="0.2">
      <c r="A73" s="69"/>
      <c r="B73" s="3"/>
      <c r="C73" s="3"/>
      <c r="D73" s="77"/>
      <c r="E73" s="77"/>
      <c r="F73" s="77"/>
      <c r="G73" s="77"/>
      <c r="H73" s="77"/>
      <c r="I73" s="77"/>
      <c r="J73" s="77"/>
      <c r="K73" s="187"/>
    </row>
    <row r="74" spans="1:11" s="2" customFormat="1" ht="15" customHeight="1" x14ac:dyDescent="0.2">
      <c r="A74" s="67"/>
      <c r="B74" s="370"/>
      <c r="C74" s="363" t="s">
        <v>550</v>
      </c>
      <c r="D74" s="5"/>
      <c r="E74" s="5"/>
      <c r="F74" s="5"/>
      <c r="G74" s="5"/>
      <c r="H74" s="5"/>
      <c r="I74" s="5"/>
      <c r="J74" s="5"/>
      <c r="K74" s="4"/>
    </row>
    <row r="75" spans="1:11" s="2" customFormat="1" ht="15" customHeight="1" x14ac:dyDescent="0.2">
      <c r="A75" s="67"/>
      <c r="B75" s="368" t="s">
        <v>331</v>
      </c>
      <c r="C75" s="369"/>
      <c r="D75" s="5"/>
      <c r="E75" s="5"/>
      <c r="F75" s="5"/>
      <c r="G75" s="5"/>
      <c r="H75" s="5"/>
      <c r="I75" s="5"/>
      <c r="J75" s="5"/>
      <c r="K75" s="4"/>
    </row>
    <row r="76" spans="1:11" s="2" customFormat="1" ht="15" customHeight="1" x14ac:dyDescent="0.2">
      <c r="A76" s="67"/>
      <c r="B76" s="334" t="s">
        <v>332</v>
      </c>
      <c r="C76" s="365"/>
      <c r="D76" s="5"/>
      <c r="E76" s="5"/>
      <c r="F76" s="5"/>
      <c r="G76" s="5"/>
      <c r="H76" s="5"/>
      <c r="I76" s="5"/>
      <c r="J76" s="5"/>
      <c r="K76" s="4"/>
    </row>
    <row r="77" spans="1:11" s="2" customFormat="1" ht="15" customHeight="1" x14ac:dyDescent="0.2">
      <c r="A77" s="67"/>
      <c r="B77" s="334" t="s">
        <v>333</v>
      </c>
      <c r="C77" s="365"/>
      <c r="D77" s="5"/>
      <c r="E77" s="5"/>
      <c r="F77" s="5"/>
      <c r="G77" s="5"/>
      <c r="H77" s="5"/>
      <c r="I77" s="5"/>
      <c r="J77" s="5"/>
      <c r="K77" s="4"/>
    </row>
    <row r="78" spans="1:11" s="2" customFormat="1" ht="15" customHeight="1" x14ac:dyDescent="0.2">
      <c r="A78" s="67"/>
      <c r="B78" s="364" t="s">
        <v>334</v>
      </c>
      <c r="C78" s="336"/>
      <c r="D78" s="5"/>
      <c r="E78" s="5"/>
      <c r="F78" s="5"/>
      <c r="G78" s="5"/>
      <c r="H78" s="5"/>
      <c r="I78" s="5"/>
      <c r="J78" s="5"/>
      <c r="K78" s="4"/>
    </row>
    <row r="79" spans="1:11" s="2" customFormat="1" ht="15" customHeight="1" x14ac:dyDescent="0.2">
      <c r="A79" s="67"/>
      <c r="B79" s="334" t="s">
        <v>100</v>
      </c>
      <c r="C79" s="365"/>
      <c r="D79" s="5"/>
      <c r="E79" s="5"/>
      <c r="F79" s="5"/>
      <c r="G79" s="5"/>
      <c r="H79" s="5"/>
      <c r="I79" s="5"/>
      <c r="J79" s="5"/>
      <c r="K79" s="4"/>
    </row>
    <row r="80" spans="1:11" s="2" customFormat="1" ht="15" customHeight="1" x14ac:dyDescent="0.2">
      <c r="A80" s="67"/>
      <c r="B80" s="334" t="s">
        <v>335</v>
      </c>
      <c r="C80" s="365"/>
      <c r="D80" s="5"/>
      <c r="E80" s="5"/>
      <c r="F80" s="5"/>
      <c r="G80" s="5"/>
      <c r="H80" s="5"/>
      <c r="I80" s="5"/>
      <c r="J80" s="5"/>
      <c r="K80" s="4"/>
    </row>
    <row r="81" spans="1:11" s="2" customFormat="1" ht="15" customHeight="1" x14ac:dyDescent="0.2">
      <c r="A81" s="67"/>
      <c r="B81" s="334" t="s">
        <v>336</v>
      </c>
      <c r="C81" s="365"/>
      <c r="D81" s="5"/>
      <c r="E81" s="5"/>
      <c r="F81" s="5"/>
      <c r="G81" s="5"/>
      <c r="H81" s="5"/>
      <c r="I81" s="5"/>
      <c r="J81" s="5"/>
      <c r="K81" s="4"/>
    </row>
    <row r="82" spans="1:11" s="2" customFormat="1" ht="15" customHeight="1" x14ac:dyDescent="0.2">
      <c r="A82" s="67"/>
      <c r="B82" s="334" t="s">
        <v>182</v>
      </c>
      <c r="C82" s="365"/>
      <c r="D82" s="5"/>
      <c r="E82" s="5"/>
      <c r="F82" s="5"/>
      <c r="G82" s="5"/>
      <c r="H82" s="5"/>
      <c r="I82" s="5"/>
      <c r="J82" s="5"/>
      <c r="K82" s="4"/>
    </row>
    <row r="83" spans="1:11" s="2" customFormat="1" ht="15" customHeight="1" x14ac:dyDescent="0.2">
      <c r="A83" s="67"/>
      <c r="B83" s="334" t="s">
        <v>185</v>
      </c>
      <c r="C83" s="365"/>
      <c r="D83" s="5"/>
      <c r="E83" s="5"/>
      <c r="F83" s="5"/>
      <c r="G83" s="5"/>
      <c r="H83" s="5"/>
      <c r="I83" s="5"/>
      <c r="J83" s="5"/>
      <c r="K83" s="4"/>
    </row>
    <row r="84" spans="1:11" s="2" customFormat="1" ht="15" customHeight="1" x14ac:dyDescent="0.2">
      <c r="A84" s="67"/>
      <c r="B84" s="334" t="s">
        <v>148</v>
      </c>
      <c r="C84" s="365"/>
      <c r="D84" s="5"/>
      <c r="E84" s="5"/>
      <c r="F84" s="5"/>
      <c r="G84" s="5"/>
      <c r="H84" s="5"/>
      <c r="I84" s="5"/>
      <c r="J84" s="5"/>
      <c r="K84" s="4"/>
    </row>
    <row r="85" spans="1:11" s="2" customFormat="1" ht="15" customHeight="1" x14ac:dyDescent="0.2">
      <c r="A85" s="67"/>
      <c r="B85" s="364" t="s">
        <v>255</v>
      </c>
      <c r="C85" s="336"/>
      <c r="D85" s="5"/>
      <c r="E85" s="5"/>
      <c r="F85" s="5"/>
      <c r="G85" s="5"/>
      <c r="H85" s="5"/>
      <c r="I85" s="5"/>
      <c r="J85" s="5"/>
      <c r="K85" s="4"/>
    </row>
    <row r="86" spans="1:11" s="2" customFormat="1" ht="15" customHeight="1" x14ac:dyDescent="0.2">
      <c r="A86" s="67"/>
      <c r="B86" s="334" t="s">
        <v>91</v>
      </c>
      <c r="C86" s="365"/>
      <c r="D86" s="5"/>
      <c r="E86" s="5"/>
      <c r="F86" s="5"/>
      <c r="G86" s="5"/>
      <c r="H86" s="5"/>
      <c r="I86" s="5"/>
      <c r="J86" s="5"/>
      <c r="K86" s="4"/>
    </row>
    <row r="87" spans="1:11" s="2" customFormat="1" ht="15" customHeight="1" x14ac:dyDescent="0.2">
      <c r="A87" s="67"/>
      <c r="B87" s="334" t="s">
        <v>26</v>
      </c>
      <c r="C87" s="365"/>
      <c r="D87" s="5"/>
      <c r="E87" s="5"/>
      <c r="F87" s="5"/>
      <c r="G87" s="5"/>
      <c r="H87" s="5"/>
      <c r="I87" s="5"/>
      <c r="J87" s="5"/>
      <c r="K87" s="4"/>
    </row>
    <row r="88" spans="1:11" s="2" customFormat="1" ht="15" customHeight="1" x14ac:dyDescent="0.2">
      <c r="A88" s="67"/>
      <c r="B88" s="366" t="s">
        <v>92</v>
      </c>
      <c r="C88" s="367"/>
      <c r="D88" s="5"/>
      <c r="E88" s="5"/>
      <c r="F88" s="5"/>
      <c r="G88" s="5"/>
      <c r="H88" s="5"/>
      <c r="I88" s="5"/>
      <c r="J88" s="5"/>
      <c r="K88" s="4"/>
    </row>
    <row r="89" spans="1:11" s="2" customFormat="1" ht="15" customHeight="1" x14ac:dyDescent="0.2">
      <c r="A89" s="69"/>
      <c r="B89" s="3"/>
      <c r="C89" s="3"/>
      <c r="D89" s="71"/>
      <c r="E89" s="71"/>
      <c r="F89" s="71"/>
      <c r="G89" s="71"/>
      <c r="H89" s="71"/>
      <c r="I89" s="71"/>
      <c r="J89" s="71"/>
      <c r="K89" s="98"/>
    </row>
    <row r="90" spans="1:11" ht="30" customHeight="1" x14ac:dyDescent="0.25">
      <c r="A90" s="26" t="s">
        <v>330</v>
      </c>
      <c r="B90" s="19"/>
      <c r="C90" s="20"/>
      <c r="D90" s="28"/>
      <c r="E90" s="28"/>
      <c r="F90" s="28"/>
      <c r="G90" s="28"/>
      <c r="H90" s="28"/>
      <c r="I90" s="28"/>
      <c r="J90" s="28"/>
      <c r="K90" s="36"/>
    </row>
    <row r="91" spans="1:11" ht="15" customHeight="1" x14ac:dyDescent="0.2">
      <c r="A91" s="11"/>
      <c r="B91" s="9"/>
      <c r="C91" s="9"/>
      <c r="D91" s="37"/>
      <c r="E91" s="37"/>
      <c r="F91" s="37"/>
      <c r="G91" s="37"/>
      <c r="H91" s="37"/>
      <c r="I91" s="37"/>
      <c r="J91" s="37"/>
      <c r="K91" s="45"/>
    </row>
    <row r="92" spans="1:11" s="29" customFormat="1" ht="30" customHeight="1" x14ac:dyDescent="0.2">
      <c r="A92" s="11"/>
      <c r="B92" s="96" t="s">
        <v>572</v>
      </c>
      <c r="C92" s="9"/>
      <c r="K92" s="32"/>
    </row>
    <row r="93" spans="1:11" ht="30" customHeight="1" x14ac:dyDescent="0.25">
      <c r="A93" s="23" t="s">
        <v>198</v>
      </c>
      <c r="B93" s="13"/>
      <c r="C93" s="14"/>
      <c r="D93" s="29"/>
      <c r="E93" s="29"/>
      <c r="F93" s="29"/>
      <c r="G93" s="29"/>
      <c r="H93" s="29"/>
      <c r="I93" s="29"/>
      <c r="J93" s="29"/>
      <c r="K93" s="32"/>
    </row>
    <row r="94" spans="1:11" ht="30" customHeight="1" x14ac:dyDescent="0.25">
      <c r="A94" s="23" t="s">
        <v>259</v>
      </c>
      <c r="B94" s="13"/>
      <c r="C94" s="14"/>
      <c r="D94" s="29"/>
      <c r="E94" s="29"/>
      <c r="F94" s="29"/>
      <c r="G94" s="29"/>
      <c r="H94" s="29"/>
      <c r="I94" s="29"/>
      <c r="J94" s="29"/>
      <c r="K94" s="32"/>
    </row>
    <row r="95" spans="1:11" ht="15" customHeight="1" x14ac:dyDescent="0.25">
      <c r="A95" s="23"/>
      <c r="B95" s="13"/>
      <c r="C95" s="14"/>
      <c r="D95" s="29"/>
      <c r="E95" s="29"/>
      <c r="F95" s="29"/>
      <c r="G95" s="5"/>
      <c r="H95" s="5"/>
      <c r="I95" s="5"/>
      <c r="J95" s="5"/>
      <c r="K95" s="32"/>
    </row>
    <row r="96" spans="1:11" ht="15" customHeight="1" x14ac:dyDescent="0.2">
      <c r="A96" s="7"/>
      <c r="B96" s="1663"/>
      <c r="C96" s="1678" t="s">
        <v>329</v>
      </c>
      <c r="D96" s="1678"/>
      <c r="E96" s="1678"/>
      <c r="F96" s="1676" t="s">
        <v>1103</v>
      </c>
      <c r="G96" s="1676"/>
      <c r="H96" s="1676"/>
      <c r="I96" s="1676"/>
      <c r="J96" s="1677"/>
      <c r="K96" s="32"/>
    </row>
    <row r="97" spans="1:11" ht="15" customHeight="1" x14ac:dyDescent="0.25">
      <c r="A97" s="23"/>
      <c r="B97" s="1665"/>
      <c r="C97" s="1676" t="s">
        <v>170</v>
      </c>
      <c r="D97" s="1676"/>
      <c r="E97" s="1676"/>
      <c r="F97" s="1676"/>
      <c r="G97" s="1676"/>
      <c r="H97" s="1680" t="s">
        <v>229</v>
      </c>
      <c r="I97" s="1680"/>
      <c r="J97" s="1681"/>
      <c r="K97" s="32"/>
    </row>
    <row r="98" spans="1:11" ht="45" customHeight="1" x14ac:dyDescent="0.2">
      <c r="A98" s="7"/>
      <c r="B98" s="1664"/>
      <c r="C98" s="371" t="s">
        <v>173</v>
      </c>
      <c r="D98" s="371" t="s">
        <v>573</v>
      </c>
      <c r="E98" s="371" t="s">
        <v>574</v>
      </c>
      <c r="F98" s="371" t="s">
        <v>27</v>
      </c>
      <c r="G98" s="371" t="s">
        <v>28</v>
      </c>
      <c r="H98" s="360" t="s">
        <v>530</v>
      </c>
      <c r="I98" s="360" t="s">
        <v>575</v>
      </c>
      <c r="J98" s="361" t="s">
        <v>532</v>
      </c>
      <c r="K98" s="32"/>
    </row>
    <row r="99" spans="1:11" s="2" customFormat="1" ht="15" customHeight="1" x14ac:dyDescent="0.2">
      <c r="A99" s="67"/>
      <c r="B99" s="383" t="s">
        <v>565</v>
      </c>
      <c r="C99" s="373" t="str">
        <f>IF(ISNUMBER(C102),C100+C102,"")</f>
        <v/>
      </c>
      <c r="D99" s="373" t="str">
        <f>IF(AND(ISNUMBER(D101),ISNUMBER(D102)),SUM(D100:D102),"")</f>
        <v/>
      </c>
      <c r="E99" s="373" t="str">
        <f>IF(AND(ISNUMBER(E101),ISNUMBER(E102)),SUM(E100:E102),"")</f>
        <v/>
      </c>
      <c r="F99" s="373" t="str">
        <f>IF(AND(ISNUMBER(F101),ISNUMBER(F102)),SUM(F100:F102),"")</f>
        <v/>
      </c>
      <c r="G99" s="373" t="str">
        <f>IF(AND(ISNUMBER(G101),ISNUMBER(G102)),SUM(G100:G102),"")</f>
        <v/>
      </c>
      <c r="H99" s="374"/>
      <c r="I99" s="374"/>
      <c r="J99" s="375"/>
      <c r="K99" s="32"/>
    </row>
    <row r="100" spans="1:11" s="2" customFormat="1" ht="15" customHeight="1" x14ac:dyDescent="0.2">
      <c r="A100" s="67"/>
      <c r="B100" s="384" t="s">
        <v>354</v>
      </c>
      <c r="C100" s="377"/>
      <c r="D100" s="377"/>
      <c r="E100" s="377"/>
      <c r="F100" s="355"/>
      <c r="G100" s="355"/>
      <c r="H100" s="355"/>
      <c r="I100" s="355"/>
      <c r="J100" s="365"/>
      <c r="K100" s="32"/>
    </row>
    <row r="101" spans="1:11" s="2" customFormat="1" ht="15" customHeight="1" x14ac:dyDescent="0.2">
      <c r="A101" s="67"/>
      <c r="B101" s="384" t="s">
        <v>649</v>
      </c>
      <c r="C101" s="378"/>
      <c r="D101" s="377"/>
      <c r="E101" s="377"/>
      <c r="F101" s="379" t="str">
        <f>IF(ISNUMBER(D101),D101,"")</f>
        <v/>
      </c>
      <c r="G101" s="379" t="str">
        <f>IF(ISNUMBER(E101),E101,"")</f>
        <v/>
      </c>
      <c r="H101" s="378"/>
      <c r="I101" s="378"/>
      <c r="J101" s="336"/>
      <c r="K101" s="73"/>
    </row>
    <row r="102" spans="1:11" s="2" customFormat="1" ht="15" customHeight="1" x14ac:dyDescent="0.2">
      <c r="A102" s="67"/>
      <c r="B102" s="384" t="s">
        <v>562</v>
      </c>
      <c r="C102" s="377"/>
      <c r="D102" s="377"/>
      <c r="E102" s="377"/>
      <c r="F102" s="355"/>
      <c r="G102" s="355"/>
      <c r="H102" s="378"/>
      <c r="I102" s="378"/>
      <c r="J102" s="336"/>
      <c r="K102" s="4"/>
    </row>
    <row r="103" spans="1:11" s="2" customFormat="1" ht="15" customHeight="1" x14ac:dyDescent="0.2">
      <c r="A103" s="67"/>
      <c r="B103" s="385" t="s">
        <v>566</v>
      </c>
      <c r="C103" s="379" t="str">
        <f>IF(ISNUMBER(C105),C104+C105,"")</f>
        <v/>
      </c>
      <c r="D103" s="379" t="str">
        <f>IF(ISNUMBER(D105),D104+D105,"")</f>
        <v/>
      </c>
      <c r="E103" s="379" t="str">
        <f>IF(ISNUMBER(E105),E104+E105,"")</f>
        <v/>
      </c>
      <c r="F103" s="379" t="str">
        <f>IF(ISNUMBER(F105),F104+F105,"")</f>
        <v/>
      </c>
      <c r="G103" s="379" t="str">
        <f>IF(ISNUMBER(G105),G104+G105,"")</f>
        <v/>
      </c>
      <c r="H103" s="378"/>
      <c r="I103" s="378"/>
      <c r="J103" s="336"/>
      <c r="K103" s="73"/>
    </row>
    <row r="104" spans="1:11" s="2" customFormat="1" ht="15" customHeight="1" x14ac:dyDescent="0.2">
      <c r="A104" s="67"/>
      <c r="B104" s="384" t="s">
        <v>354</v>
      </c>
      <c r="C104" s="377"/>
      <c r="D104" s="377"/>
      <c r="E104" s="377"/>
      <c r="F104" s="355"/>
      <c r="G104" s="355"/>
      <c r="H104" s="355"/>
      <c r="I104" s="355"/>
      <c r="J104" s="365"/>
      <c r="K104" s="73"/>
    </row>
    <row r="105" spans="1:11" s="2" customFormat="1" ht="15" customHeight="1" x14ac:dyDescent="0.2">
      <c r="A105" s="67"/>
      <c r="B105" s="384" t="s">
        <v>562</v>
      </c>
      <c r="C105" s="377"/>
      <c r="D105" s="377"/>
      <c r="E105" s="377"/>
      <c r="F105" s="355"/>
      <c r="G105" s="355"/>
      <c r="H105" s="378"/>
      <c r="I105" s="378"/>
      <c r="J105" s="336"/>
      <c r="K105" s="73"/>
    </row>
    <row r="106" spans="1:11" s="2" customFormat="1" ht="15" customHeight="1" x14ac:dyDescent="0.2">
      <c r="A106" s="67"/>
      <c r="B106" s="385" t="s">
        <v>567</v>
      </c>
      <c r="C106" s="379" t="str">
        <f>IF(ISNUMBER(C108),C107+C108,"")</f>
        <v/>
      </c>
      <c r="D106" s="379" t="str">
        <f>IF(ISNUMBER(D108),D107+D108,"")</f>
        <v/>
      </c>
      <c r="E106" s="379" t="str">
        <f>IF(ISNUMBER(E108),E107+E108,"")</f>
        <v/>
      </c>
      <c r="F106" s="379" t="str">
        <f>IF(ISNUMBER(F108),F107+F108,"")</f>
        <v/>
      </c>
      <c r="G106" s="379" t="str">
        <f>IF(ISNUMBER(G108),G107+G108,"")</f>
        <v/>
      </c>
      <c r="H106" s="378"/>
      <c r="I106" s="378"/>
      <c r="J106" s="336"/>
      <c r="K106" s="73"/>
    </row>
    <row r="107" spans="1:11" s="2" customFormat="1" ht="15" customHeight="1" x14ac:dyDescent="0.2">
      <c r="A107" s="67"/>
      <c r="B107" s="384" t="s">
        <v>354</v>
      </c>
      <c r="C107" s="377"/>
      <c r="D107" s="377"/>
      <c r="E107" s="377"/>
      <c r="F107" s="355"/>
      <c r="G107" s="355"/>
      <c r="H107" s="355"/>
      <c r="I107" s="355"/>
      <c r="J107" s="365"/>
      <c r="K107" s="73"/>
    </row>
    <row r="108" spans="1:11" s="2" customFormat="1" ht="15" customHeight="1" x14ac:dyDescent="0.2">
      <c r="A108" s="67"/>
      <c r="B108" s="384" t="s">
        <v>562</v>
      </c>
      <c r="C108" s="377"/>
      <c r="D108" s="377"/>
      <c r="E108" s="377"/>
      <c r="F108" s="355"/>
      <c r="G108" s="355"/>
      <c r="H108" s="378"/>
      <c r="I108" s="378"/>
      <c r="J108" s="336"/>
      <c r="K108" s="73"/>
    </row>
    <row r="109" spans="1:11" s="2" customFormat="1" ht="15" customHeight="1" x14ac:dyDescent="0.2">
      <c r="A109" s="67"/>
      <c r="B109" s="385" t="s">
        <v>568</v>
      </c>
      <c r="C109" s="379" t="str">
        <f>IF(ISNUMBER(C111),C110+C111,"")</f>
        <v/>
      </c>
      <c r="D109" s="379" t="str">
        <f>IF(ISNUMBER(D111),D110+D111,"")</f>
        <v/>
      </c>
      <c r="E109" s="379" t="str">
        <f>IF(ISNUMBER(E111),E110+E111,"")</f>
        <v/>
      </c>
      <c r="F109" s="379" t="str">
        <f>IF(ISNUMBER(F111),F110+F111,"")</f>
        <v/>
      </c>
      <c r="G109" s="379" t="str">
        <f>IF(ISNUMBER(G111),G110+G111,"")</f>
        <v/>
      </c>
      <c r="H109" s="378"/>
      <c r="I109" s="378"/>
      <c r="J109" s="336"/>
      <c r="K109" s="73"/>
    </row>
    <row r="110" spans="1:11" s="2" customFormat="1" ht="15" customHeight="1" x14ac:dyDescent="0.2">
      <c r="A110" s="67"/>
      <c r="B110" s="384" t="s">
        <v>354</v>
      </c>
      <c r="C110" s="377"/>
      <c r="D110" s="377"/>
      <c r="E110" s="377"/>
      <c r="F110" s="355"/>
      <c r="G110" s="355"/>
      <c r="H110" s="355"/>
      <c r="I110" s="355"/>
      <c r="J110" s="365"/>
      <c r="K110" s="73"/>
    </row>
    <row r="111" spans="1:11" s="2" customFormat="1" ht="15" customHeight="1" x14ac:dyDescent="0.2">
      <c r="A111" s="67"/>
      <c r="B111" s="384" t="s">
        <v>562</v>
      </c>
      <c r="C111" s="377"/>
      <c r="D111" s="377"/>
      <c r="E111" s="377"/>
      <c r="F111" s="355"/>
      <c r="G111" s="355"/>
      <c r="H111" s="378"/>
      <c r="I111" s="378"/>
      <c r="J111" s="336"/>
      <c r="K111" s="73"/>
    </row>
    <row r="112" spans="1:11" s="2" customFormat="1" ht="15" customHeight="1" x14ac:dyDescent="0.2">
      <c r="A112" s="67"/>
      <c r="B112" s="385" t="s">
        <v>460</v>
      </c>
      <c r="C112" s="377"/>
      <c r="D112" s="377"/>
      <c r="E112" s="377"/>
      <c r="F112" s="379" t="str">
        <f>IF(ISNUMBER(D112),D112,"")</f>
        <v/>
      </c>
      <c r="G112" s="355"/>
      <c r="H112" s="378"/>
      <c r="I112" s="378"/>
      <c r="J112" s="336"/>
      <c r="K112" s="73"/>
    </row>
    <row r="113" spans="1:11" s="2" customFormat="1" ht="15" customHeight="1" x14ac:dyDescent="0.2">
      <c r="A113" s="67"/>
      <c r="B113" s="385" t="s">
        <v>158</v>
      </c>
      <c r="C113" s="377"/>
      <c r="D113" s="377"/>
      <c r="E113" s="377"/>
      <c r="F113" s="379" t="str">
        <f>IF(ISNUMBER(D113),D113,"")</f>
        <v/>
      </c>
      <c r="G113" s="355"/>
      <c r="H113" s="378"/>
      <c r="I113" s="378"/>
      <c r="J113" s="336"/>
      <c r="K113" s="73"/>
    </row>
    <row r="114" spans="1:11" s="2" customFormat="1" ht="15" customHeight="1" x14ac:dyDescent="0.2">
      <c r="A114" s="67"/>
      <c r="B114" s="385" t="s">
        <v>157</v>
      </c>
      <c r="C114" s="377"/>
      <c r="D114" s="377"/>
      <c r="E114" s="377"/>
      <c r="F114" s="355"/>
      <c r="G114" s="355"/>
      <c r="H114" s="378"/>
      <c r="I114" s="378"/>
      <c r="J114" s="336"/>
      <c r="K114" s="73"/>
    </row>
    <row r="115" spans="1:11" s="2" customFormat="1" ht="15" customHeight="1" x14ac:dyDescent="0.2">
      <c r="A115" s="67"/>
      <c r="B115" s="385" t="s">
        <v>159</v>
      </c>
      <c r="C115" s="377"/>
      <c r="D115" s="377"/>
      <c r="E115" s="377"/>
      <c r="F115" s="379" t="str">
        <f t="shared" ref="F115:G117" si="0">IF(ISNUMBER(D115),D115,"")</f>
        <v/>
      </c>
      <c r="G115" s="379" t="str">
        <f t="shared" si="0"/>
        <v/>
      </c>
      <c r="H115" s="378"/>
      <c r="I115" s="378"/>
      <c r="J115" s="336"/>
      <c r="K115" s="73"/>
    </row>
    <row r="116" spans="1:11" s="2" customFormat="1" ht="15" customHeight="1" x14ac:dyDescent="0.2">
      <c r="A116" s="67"/>
      <c r="B116" s="386" t="s">
        <v>160</v>
      </c>
      <c r="C116" s="377"/>
      <c r="D116" s="377"/>
      <c r="E116" s="377"/>
      <c r="F116" s="379" t="str">
        <f t="shared" si="0"/>
        <v/>
      </c>
      <c r="G116" s="379" t="str">
        <f t="shared" si="0"/>
        <v/>
      </c>
      <c r="H116" s="378"/>
      <c r="I116" s="378"/>
      <c r="J116" s="336"/>
      <c r="K116" s="73"/>
    </row>
    <row r="117" spans="1:11" s="2" customFormat="1" ht="15" customHeight="1" x14ac:dyDescent="0.2">
      <c r="A117" s="67"/>
      <c r="B117" s="385" t="s">
        <v>161</v>
      </c>
      <c r="C117" s="377"/>
      <c r="D117" s="377"/>
      <c r="E117" s="377"/>
      <c r="F117" s="379" t="str">
        <f t="shared" si="0"/>
        <v/>
      </c>
      <c r="G117" s="379" t="str">
        <f t="shared" si="0"/>
        <v/>
      </c>
      <c r="H117" s="378"/>
      <c r="I117" s="378"/>
      <c r="J117" s="336"/>
      <c r="K117" s="73"/>
    </row>
    <row r="118" spans="1:11" s="2" customFormat="1" ht="15" customHeight="1" x14ac:dyDescent="0.2">
      <c r="A118" s="67"/>
      <c r="B118" s="385" t="s">
        <v>43</v>
      </c>
      <c r="C118" s="378"/>
      <c r="D118" s="377"/>
      <c r="E118" s="378"/>
      <c r="F118" s="379" t="str">
        <f>IF(ISNUMBER(D118),D118,"")</f>
        <v/>
      </c>
      <c r="G118" s="378"/>
      <c r="H118" s="378"/>
      <c r="I118" s="378"/>
      <c r="J118" s="336"/>
      <c r="K118" s="73"/>
    </row>
    <row r="119" spans="1:11" s="2" customFormat="1" ht="15" customHeight="1" x14ac:dyDescent="0.2">
      <c r="A119" s="67"/>
      <c r="B119" s="385" t="s">
        <v>602</v>
      </c>
      <c r="C119" s="377"/>
      <c r="D119" s="377"/>
      <c r="E119" s="377"/>
      <c r="F119" s="355"/>
      <c r="G119" s="355"/>
      <c r="H119" s="355"/>
      <c r="I119" s="355"/>
      <c r="J119" s="365"/>
      <c r="K119" s="73"/>
    </row>
    <row r="120" spans="1:11" s="2" customFormat="1" ht="15" customHeight="1" x14ac:dyDescent="0.2">
      <c r="A120" s="67"/>
      <c r="B120" s="389" t="s">
        <v>378</v>
      </c>
      <c r="C120" s="390"/>
      <c r="D120" s="390"/>
      <c r="E120" s="390"/>
      <c r="F120" s="391" t="str">
        <f>IF(ISNUMBER(D120),D120,"")</f>
        <v/>
      </c>
      <c r="G120" s="391" t="str">
        <f>IF(ISNUMBER(E120),E120,"")</f>
        <v/>
      </c>
      <c r="H120" s="392"/>
      <c r="I120" s="392"/>
      <c r="J120" s="393"/>
      <c r="K120" s="73"/>
    </row>
    <row r="121" spans="1:11" s="2" customFormat="1" ht="15" customHeight="1" x14ac:dyDescent="0.2">
      <c r="A121" s="67"/>
      <c r="B121" s="394" t="s">
        <v>497</v>
      </c>
      <c r="C121" s="395">
        <f>IF(C43="Yes", IF(AND(ISNUMBER(C99),ISNUMBER(C103),ISNUMBER(C106),ISNUMBER(C109),ISNUMBER(C112),ISNUMBER(C113),ISNUMBER(C114),ISNUMBER(C115),ISNUMBER(C116),ISNUMBER(C117),ISNUMBER(C119),ISNUMBER(C120)),SUM(C99,C103,C106,C109,C112:C117,C119,C120),""), 0)</f>
        <v>0</v>
      </c>
      <c r="D121" s="395">
        <f>IF(C44="Yes", IF(AND(ISNUMBER(D99),ISNUMBER(D103),ISNUMBER(D106),ISNUMBER(D109),ISNUMBER(D112),ISNUMBER(D113),ISNUMBER(D114),ISNUMBER(D115),ISNUMBER(D116),ISNUMBER(D117),ISNUMBER(D118),ISNUMBER(D119),ISNUMBER(D120)),SUM(D99,D103,D106,D109,D112:D119,D120),""), 0)</f>
        <v>0</v>
      </c>
      <c r="E121" s="395">
        <f>IF(OR(C45="Yes", C46="Yes"),IF(AND(ISNUMBER(E99),ISNUMBER(E103),ISNUMBER(E106),ISNUMBER(E109),ISNUMBER(E112),ISNUMBER(E113),ISNUMBER(E114),ISNUMBER(E115),ISNUMBER(E116),ISNUMBER(E117),ISNUMBER(E119),ISNUMBER(E120)),SUM(E99,E103,E106,E109,E112:E117,E119,E120),""), 0)</f>
        <v>0</v>
      </c>
      <c r="F121" s="395">
        <f>IF(C44="Yes", IF(AND(ISNUMBER(F99),ISNUMBER(F103),ISNUMBER(F106),ISNUMBER(F109),ISNUMBER(F112),ISNUMBER(F113),ISNUMBER(F114),ISNUMBER(F115),ISNUMBER(F116),ISNUMBER(F117),ISNUMBER(F118),ISNUMBER(F119),ISNUMBER(F120)),SUM(F99,F103,F106,F109,F112:F119,F120),""), 0)</f>
        <v>0</v>
      </c>
      <c r="G121" s="395">
        <f>IF(OR(C45="Yes", C46="Yes"),IF(AND(ISNUMBER(G99),ISNUMBER(G103),ISNUMBER(G106),ISNUMBER(G109),ISNUMBER(G112),ISNUMBER(G113),ISNUMBER(G114),ISNUMBER(G115),ISNUMBER(G116),ISNUMBER(G117),ISNUMBER(G119),ISNUMBER(G120)),SUM(G99,G103,G106,G109,G112:G114,G115:G117,G119,G120),""), 0)</f>
        <v>0</v>
      </c>
      <c r="H121" s="396"/>
      <c r="I121" s="396"/>
      <c r="J121" s="397"/>
      <c r="K121" s="73"/>
    </row>
    <row r="122" spans="1:11" s="2" customFormat="1" ht="30" customHeight="1" x14ac:dyDescent="0.2">
      <c r="A122" s="78"/>
      <c r="B122" s="3"/>
      <c r="C122" s="3"/>
      <c r="D122" s="5"/>
      <c r="E122" s="5"/>
      <c r="F122" s="5"/>
      <c r="G122" s="5"/>
      <c r="H122" s="5"/>
      <c r="I122" s="5"/>
      <c r="J122" s="5"/>
      <c r="K122" s="4"/>
    </row>
    <row r="123" spans="1:11" s="2" customFormat="1" ht="15" customHeight="1" x14ac:dyDescent="0.2">
      <c r="A123" s="67"/>
      <c r="B123" s="1663"/>
      <c r="C123" s="1678" t="s">
        <v>329</v>
      </c>
      <c r="D123" s="1678"/>
      <c r="E123" s="1678"/>
      <c r="F123" s="1676" t="s">
        <v>1103</v>
      </c>
      <c r="G123" s="1676"/>
      <c r="H123" s="1676"/>
      <c r="I123" s="1676"/>
      <c r="J123" s="1677"/>
      <c r="K123" s="73"/>
    </row>
    <row r="124" spans="1:11" ht="15" customHeight="1" x14ac:dyDescent="0.25">
      <c r="A124" s="23"/>
      <c r="B124" s="1665"/>
      <c r="C124" s="1674" t="s">
        <v>170</v>
      </c>
      <c r="D124" s="405"/>
      <c r="E124" s="405"/>
      <c r="F124" s="1674" t="s">
        <v>170</v>
      </c>
      <c r="G124" s="405"/>
      <c r="H124" s="1680" t="s">
        <v>229</v>
      </c>
      <c r="I124" s="1680"/>
      <c r="J124" s="1681"/>
      <c r="K124" s="32"/>
    </row>
    <row r="125" spans="1:11" ht="30" customHeight="1" x14ac:dyDescent="0.25">
      <c r="A125" s="23"/>
      <c r="B125" s="1664"/>
      <c r="C125" s="1675"/>
      <c r="D125" s="406"/>
      <c r="E125" s="406"/>
      <c r="F125" s="1675"/>
      <c r="G125" s="406"/>
      <c r="H125" s="360" t="s">
        <v>530</v>
      </c>
      <c r="I125" s="360" t="s">
        <v>575</v>
      </c>
      <c r="J125" s="361" t="s">
        <v>532</v>
      </c>
      <c r="K125" s="32"/>
    </row>
    <row r="126" spans="1:11" s="2" customFormat="1" ht="15" customHeight="1" x14ac:dyDescent="0.2">
      <c r="A126" s="67"/>
      <c r="B126" s="403" t="s">
        <v>868</v>
      </c>
      <c r="C126" s="373" t="str">
        <f>IF(AND(ISNUMBER(C127),ISNUMBER(C128)),C127+C128,"")</f>
        <v/>
      </c>
      <c r="D126" s="374"/>
      <c r="E126" s="374"/>
      <c r="F126" s="373" t="str">
        <f>IF(AND(ISNUMBER(F127),ISNUMBER(F128)),F127+F128,"")</f>
        <v/>
      </c>
      <c r="G126" s="374"/>
      <c r="H126" s="374"/>
      <c r="I126" s="374"/>
      <c r="J126" s="375"/>
      <c r="K126" s="73"/>
    </row>
    <row r="127" spans="1:11" s="2" customFormat="1" ht="15" customHeight="1" x14ac:dyDescent="0.2">
      <c r="A127" s="67"/>
      <c r="B127" s="404" t="s">
        <v>866</v>
      </c>
      <c r="C127" s="377"/>
      <c r="D127" s="378"/>
      <c r="E127" s="378"/>
      <c r="F127" s="355"/>
      <c r="G127" s="378"/>
      <c r="H127" s="355"/>
      <c r="I127" s="355"/>
      <c r="J127" s="365"/>
      <c r="K127" s="73"/>
    </row>
    <row r="128" spans="1:11" s="2" customFormat="1" ht="15" customHeight="1" x14ac:dyDescent="0.2">
      <c r="A128" s="67"/>
      <c r="B128" s="423" t="s">
        <v>867</v>
      </c>
      <c r="C128" s="390"/>
      <c r="D128" s="392"/>
      <c r="E128" s="392"/>
      <c r="F128" s="428"/>
      <c r="G128" s="392"/>
      <c r="H128" s="392"/>
      <c r="I128" s="392"/>
      <c r="J128" s="393"/>
      <c r="K128" s="73"/>
    </row>
    <row r="129" spans="1:11" s="2" customFormat="1" ht="15" customHeight="1" x14ac:dyDescent="0.2">
      <c r="A129" s="67"/>
      <c r="B129" s="394" t="s">
        <v>426</v>
      </c>
      <c r="C129" s="429"/>
      <c r="D129" s="396"/>
      <c r="E129" s="396"/>
      <c r="F129" s="429"/>
      <c r="G129" s="396"/>
      <c r="H129" s="395" t="str">
        <f>IF(AND(ISNUMBER(H100),ISNUMBER(H104),ISNUMBER(H107),ISNUMBER(H110),ISNUMBER(H119),ISNUMBER(H127)),SUM(H100,H104,H107,H110,H119,H127),"")</f>
        <v/>
      </c>
      <c r="I129" s="395" t="str">
        <f>IF(AND(ISNUMBER(I100),ISNUMBER(I104),ISNUMBER(I107),ISNUMBER(I110),ISNUMBER(I119),ISNUMBER(I127)),SUM(I100,I104,I107,I110,I119,I127),"")</f>
        <v/>
      </c>
      <c r="J129" s="400" t="str">
        <f>IF(AND(ISNUMBER(J100),ISNUMBER(J104),ISNUMBER(J107),ISNUMBER(J110),ISNUMBER(J119),ISNUMBER(J127)),SUM(J100,J104,J107,J110,J119,J127),"")</f>
        <v/>
      </c>
      <c r="K129" s="73"/>
    </row>
    <row r="130" spans="1:11" s="2" customFormat="1" ht="30" customHeight="1" x14ac:dyDescent="0.2">
      <c r="A130" s="78"/>
      <c r="B130" s="3"/>
      <c r="C130" s="3"/>
      <c r="D130" s="5"/>
      <c r="E130" s="5"/>
      <c r="F130" s="5"/>
      <c r="G130" s="5"/>
      <c r="H130" s="5"/>
      <c r="I130" s="5"/>
      <c r="J130" s="5"/>
      <c r="K130" s="4"/>
    </row>
    <row r="131" spans="1:11" s="2" customFormat="1" ht="15" customHeight="1" x14ac:dyDescent="0.2">
      <c r="A131" s="67"/>
      <c r="B131" s="1663"/>
      <c r="C131" s="1678" t="s">
        <v>329</v>
      </c>
      <c r="D131" s="1678"/>
      <c r="E131" s="1678"/>
      <c r="F131" s="1676" t="s">
        <v>1103</v>
      </c>
      <c r="G131" s="1676"/>
      <c r="H131" s="1676"/>
      <c r="I131" s="1677"/>
      <c r="J131" s="5"/>
      <c r="K131" s="73"/>
    </row>
    <row r="132" spans="1:11" s="2" customFormat="1" ht="15" customHeight="1" x14ac:dyDescent="0.2">
      <c r="A132" s="67"/>
      <c r="B132" s="1665"/>
      <c r="C132" s="1682" t="s">
        <v>170</v>
      </c>
      <c r="D132" s="405"/>
      <c r="E132" s="405"/>
      <c r="F132" s="1674" t="s">
        <v>170</v>
      </c>
      <c r="G132" s="405"/>
      <c r="H132" s="1680" t="s">
        <v>229</v>
      </c>
      <c r="I132" s="1681"/>
      <c r="J132" s="5"/>
      <c r="K132" s="73"/>
    </row>
    <row r="133" spans="1:11" s="2" customFormat="1" ht="45" customHeight="1" x14ac:dyDescent="0.2">
      <c r="A133" s="67"/>
      <c r="B133" s="1664"/>
      <c r="C133" s="1683"/>
      <c r="D133" s="406"/>
      <c r="E133" s="406"/>
      <c r="F133" s="1675"/>
      <c r="G133" s="406"/>
      <c r="H133" s="360" t="s">
        <v>225</v>
      </c>
      <c r="I133" s="361" t="s">
        <v>226</v>
      </c>
      <c r="J133" s="5"/>
      <c r="K133" s="73"/>
    </row>
    <row r="134" spans="1:11" s="2" customFormat="1" ht="15" customHeight="1" x14ac:dyDescent="0.2">
      <c r="A134" s="67"/>
      <c r="B134" s="383" t="s">
        <v>271</v>
      </c>
      <c r="C134" s="373" t="str">
        <f>IF(AND(ISNUMBER(C135),ISNUMBER(C136)),C135+C136,"")</f>
        <v/>
      </c>
      <c r="D134" s="374"/>
      <c r="E134" s="374"/>
      <c r="F134" s="373" t="str">
        <f>IF(AND(ISNUMBER(F135),ISNUMBER(F136)),F135+F136,"")</f>
        <v/>
      </c>
      <c r="G134" s="374"/>
      <c r="H134" s="374"/>
      <c r="I134" s="375"/>
      <c r="J134" s="5"/>
      <c r="K134" s="73"/>
    </row>
    <row r="135" spans="1:11" s="2" customFormat="1" ht="15" customHeight="1" x14ac:dyDescent="0.2">
      <c r="A135" s="67"/>
      <c r="B135" s="384" t="s">
        <v>563</v>
      </c>
      <c r="C135" s="377"/>
      <c r="D135" s="378"/>
      <c r="E135" s="378"/>
      <c r="F135" s="355"/>
      <c r="G135" s="378"/>
      <c r="H135" s="378"/>
      <c r="I135" s="336"/>
      <c r="J135" s="5"/>
      <c r="K135" s="73"/>
    </row>
    <row r="136" spans="1:11" s="2" customFormat="1" ht="15" customHeight="1" x14ac:dyDescent="0.2">
      <c r="A136" s="67"/>
      <c r="B136" s="424" t="s">
        <v>564</v>
      </c>
      <c r="C136" s="390"/>
      <c r="D136" s="392"/>
      <c r="E136" s="392"/>
      <c r="F136" s="428"/>
      <c r="G136" s="392"/>
      <c r="H136" s="428"/>
      <c r="I136" s="425"/>
      <c r="J136" s="5"/>
      <c r="K136" s="73"/>
    </row>
    <row r="137" spans="1:11" s="2" customFormat="1" ht="15" customHeight="1" x14ac:dyDescent="0.2">
      <c r="A137" s="67"/>
      <c r="B137" s="407" t="s">
        <v>508</v>
      </c>
      <c r="C137" s="430" t="str">
        <f>IF(AND(ISNUMBER(C121),ISNUMBER(D121),ISNUMBER(E121),ISNUMBER(C126),ISNUMBER(C134)),SUM(C121:E121,C126,C134),"")</f>
        <v/>
      </c>
      <c r="D137" s="396"/>
      <c r="E137" s="396"/>
      <c r="F137" s="430" t="str">
        <f>IF(AND(ISNUMBER(C121),ISNUMBER(F121),ISNUMBER(G121),ISNUMBER(F126),ISNUMBER(F134)),SUM(C121,F121:G121,F126,F134),"")</f>
        <v/>
      </c>
      <c r="G137" s="396"/>
      <c r="H137" s="396"/>
      <c r="I137" s="397"/>
      <c r="J137" s="5"/>
      <c r="K137" s="4"/>
    </row>
    <row r="138" spans="1:11" ht="45" customHeight="1" x14ac:dyDescent="0.25">
      <c r="A138" s="23" t="s">
        <v>260</v>
      </c>
      <c r="B138" s="13"/>
      <c r="C138" s="14"/>
      <c r="D138" s="29"/>
      <c r="E138" s="29"/>
      <c r="F138" s="29"/>
      <c r="G138" s="29"/>
      <c r="H138" s="5"/>
      <c r="I138" s="5"/>
      <c r="J138" s="5"/>
      <c r="K138" s="32"/>
    </row>
    <row r="139" spans="1:11" s="2" customFormat="1" ht="15" customHeight="1" x14ac:dyDescent="0.2">
      <c r="A139" s="78"/>
      <c r="B139" s="3"/>
      <c r="C139" s="3"/>
      <c r="D139" s="5"/>
      <c r="E139" s="5"/>
      <c r="F139" s="5"/>
      <c r="G139" s="5"/>
      <c r="H139" s="227"/>
      <c r="I139" s="5"/>
      <c r="J139" s="5"/>
      <c r="K139" s="4"/>
    </row>
    <row r="140" spans="1:11" s="2" customFormat="1" ht="15" customHeight="1" x14ac:dyDescent="0.2">
      <c r="A140" s="67"/>
      <c r="B140" s="1"/>
      <c r="C140" s="1680" t="s">
        <v>181</v>
      </c>
      <c r="D140" s="1680"/>
      <c r="E140" s="1680"/>
      <c r="F140" s="1680"/>
      <c r="G140" s="1680" t="s">
        <v>229</v>
      </c>
      <c r="H140" s="1681"/>
      <c r="I140" s="5"/>
      <c r="J140" s="5"/>
      <c r="K140" s="195"/>
    </row>
    <row r="141" spans="1:11" s="2" customFormat="1" ht="15" customHeight="1" x14ac:dyDescent="0.2">
      <c r="A141" s="67"/>
      <c r="B141" s="3"/>
      <c r="C141" s="1674" t="s">
        <v>328</v>
      </c>
      <c r="D141" s="1676" t="s">
        <v>1102</v>
      </c>
      <c r="E141" s="1676"/>
      <c r="F141" s="1676"/>
      <c r="G141" s="1676"/>
      <c r="H141" s="1677"/>
      <c r="I141" s="5"/>
      <c r="J141" s="5"/>
      <c r="K141" s="193"/>
    </row>
    <row r="142" spans="1:11" s="2" customFormat="1" ht="60" customHeight="1" x14ac:dyDescent="0.2">
      <c r="A142" s="67"/>
      <c r="B142" s="75"/>
      <c r="C142" s="1675"/>
      <c r="D142" s="360" t="s">
        <v>497</v>
      </c>
      <c r="E142" s="360" t="s">
        <v>227</v>
      </c>
      <c r="F142" s="360" t="s">
        <v>228</v>
      </c>
      <c r="G142" s="360" t="s">
        <v>869</v>
      </c>
      <c r="H142" s="361" t="s">
        <v>870</v>
      </c>
      <c r="I142" s="5"/>
      <c r="J142" s="5"/>
      <c r="K142" s="193"/>
    </row>
    <row r="143" spans="1:11" s="2" customFormat="1" ht="15" customHeight="1" x14ac:dyDescent="0.2">
      <c r="A143" s="67"/>
      <c r="B143" s="419" t="s">
        <v>55</v>
      </c>
      <c r="C143" s="408"/>
      <c r="D143" s="409"/>
      <c r="E143" s="374"/>
      <c r="F143" s="374"/>
      <c r="G143" s="374"/>
      <c r="H143" s="375"/>
      <c r="I143" s="5"/>
      <c r="J143" s="5"/>
      <c r="K143" s="4"/>
    </row>
    <row r="144" spans="1:11" s="2" customFormat="1" ht="15" customHeight="1" x14ac:dyDescent="0.2">
      <c r="A144" s="67"/>
      <c r="B144" s="320" t="s">
        <v>56</v>
      </c>
      <c r="C144" s="377"/>
      <c r="D144" s="355"/>
      <c r="E144" s="378"/>
      <c r="F144" s="378"/>
      <c r="G144" s="378"/>
      <c r="H144" s="336"/>
      <c r="I144" s="5"/>
      <c r="J144" s="5"/>
      <c r="K144" s="4"/>
    </row>
    <row r="145" spans="1:11" s="2" customFormat="1" ht="15" customHeight="1" x14ac:dyDescent="0.2">
      <c r="A145" s="67"/>
      <c r="B145" s="321" t="s">
        <v>504</v>
      </c>
      <c r="C145" s="377"/>
      <c r="D145" s="355"/>
      <c r="E145" s="355"/>
      <c r="F145" s="355"/>
      <c r="G145" s="355"/>
      <c r="H145" s="365"/>
      <c r="I145" s="5"/>
      <c r="J145" s="5"/>
      <c r="K145" s="4"/>
    </row>
    <row r="146" spans="1:11" s="2" customFormat="1" ht="15" customHeight="1" x14ac:dyDescent="0.2">
      <c r="A146" s="67"/>
      <c r="B146" s="427" t="s">
        <v>231</v>
      </c>
      <c r="C146" s="378"/>
      <c r="D146" s="356" t="str">
        <f>IF(E145+F145&gt;IF(D175,D145,C145),"No","Yes")</f>
        <v>Yes</v>
      </c>
      <c r="E146" s="410"/>
      <c r="F146" s="410"/>
      <c r="G146" s="410"/>
      <c r="H146" s="411"/>
      <c r="I146" s="5"/>
      <c r="J146" s="5"/>
      <c r="K146" s="4"/>
    </row>
    <row r="147" spans="1:11" s="2" customFormat="1" ht="15" customHeight="1" x14ac:dyDescent="0.2">
      <c r="A147" s="67"/>
      <c r="B147" s="321" t="s">
        <v>505</v>
      </c>
      <c r="C147" s="377"/>
      <c r="D147" s="355"/>
      <c r="E147" s="410"/>
      <c r="F147" s="410"/>
      <c r="G147" s="410"/>
      <c r="H147" s="411"/>
      <c r="I147" s="5"/>
      <c r="J147" s="5"/>
      <c r="K147" s="4"/>
    </row>
    <row r="148" spans="1:11" s="2" customFormat="1" ht="15" customHeight="1" x14ac:dyDescent="0.2">
      <c r="A148" s="67"/>
      <c r="B148" s="320" t="s">
        <v>57</v>
      </c>
      <c r="C148" s="377"/>
      <c r="D148" s="355"/>
      <c r="E148" s="410"/>
      <c r="F148" s="410"/>
      <c r="G148" s="410"/>
      <c r="H148" s="411"/>
      <c r="I148" s="5"/>
      <c r="J148" s="5"/>
      <c r="K148" s="4"/>
    </row>
    <row r="149" spans="1:11" s="2" customFormat="1" ht="15" customHeight="1" x14ac:dyDescent="0.2">
      <c r="A149" s="67"/>
      <c r="B149" s="322" t="s">
        <v>864</v>
      </c>
      <c r="C149" s="377"/>
      <c r="D149" s="355"/>
      <c r="E149" s="410"/>
      <c r="F149" s="410"/>
      <c r="G149" s="410"/>
      <c r="H149" s="411"/>
      <c r="I149" s="5"/>
      <c r="J149" s="5"/>
      <c r="K149" s="4"/>
    </row>
    <row r="150" spans="1:11" s="2" customFormat="1" ht="15" customHeight="1" x14ac:dyDescent="0.2">
      <c r="A150" s="67"/>
      <c r="B150" s="420" t="s">
        <v>217</v>
      </c>
      <c r="C150" s="355"/>
      <c r="D150" s="355"/>
      <c r="E150" s="410"/>
      <c r="F150" s="410"/>
      <c r="G150" s="410"/>
      <c r="H150" s="411"/>
      <c r="I150" s="5"/>
      <c r="J150" s="5"/>
      <c r="K150" s="4"/>
    </row>
    <row r="151" spans="1:11" s="2" customFormat="1" ht="15" customHeight="1" x14ac:dyDescent="0.2">
      <c r="A151" s="67"/>
      <c r="B151" s="427" t="s">
        <v>222</v>
      </c>
      <c r="C151" s="378"/>
      <c r="D151" s="356" t="str">
        <f>IF(AND(C150&gt;0,D150=0,D175),"No","Yes")</f>
        <v>Yes</v>
      </c>
      <c r="E151" s="410"/>
      <c r="F151" s="410"/>
      <c r="G151" s="410"/>
      <c r="H151" s="411"/>
      <c r="I151" s="5"/>
      <c r="J151" s="5"/>
      <c r="K151" s="4"/>
    </row>
    <row r="152" spans="1:11" s="2" customFormat="1" ht="15" customHeight="1" x14ac:dyDescent="0.2">
      <c r="A152" s="67"/>
      <c r="B152" s="427" t="s">
        <v>1315</v>
      </c>
      <c r="C152" s="356" t="str">
        <f>IF(AND(C149&gt;0,ISNUMBER(C150),OR(C150=0,C150&gt;C149)),"No","Yes")</f>
        <v>Yes</v>
      </c>
      <c r="D152" s="356" t="str">
        <f>IF(AND(D149&gt;0,ISNUMBER(D150),OR(D150=0,D150&gt;D149)),"No","Yes")</f>
        <v>Yes</v>
      </c>
      <c r="E152" s="410"/>
      <c r="F152" s="410"/>
      <c r="G152" s="410"/>
      <c r="H152" s="411"/>
      <c r="I152" s="5"/>
      <c r="J152" s="5"/>
      <c r="K152" s="4"/>
    </row>
    <row r="153" spans="1:11" s="2" customFormat="1" ht="15" customHeight="1" x14ac:dyDescent="0.2">
      <c r="A153" s="67"/>
      <c r="B153" s="420" t="s">
        <v>218</v>
      </c>
      <c r="C153" s="355"/>
      <c r="D153" s="355"/>
      <c r="E153" s="410"/>
      <c r="F153" s="410"/>
      <c r="G153" s="410"/>
      <c r="H153" s="411"/>
      <c r="I153" s="5"/>
      <c r="J153" s="5"/>
      <c r="K153" s="4"/>
    </row>
    <row r="154" spans="1:11" s="2" customFormat="1" ht="15" customHeight="1" x14ac:dyDescent="0.2">
      <c r="A154" s="67"/>
      <c r="B154" s="427" t="s">
        <v>223</v>
      </c>
      <c r="C154" s="378"/>
      <c r="D154" s="356" t="str">
        <f>IF(AND(C153&gt;0,D153=0,D175),"No","Yes")</f>
        <v>Yes</v>
      </c>
      <c r="E154" s="410"/>
      <c r="F154" s="410"/>
      <c r="G154" s="410"/>
      <c r="H154" s="411"/>
      <c r="I154" s="5"/>
      <c r="J154" s="5"/>
      <c r="K154" s="4"/>
    </row>
    <row r="155" spans="1:11" s="2" customFormat="1" ht="15" customHeight="1" x14ac:dyDescent="0.2">
      <c r="A155" s="67"/>
      <c r="B155" s="427" t="s">
        <v>224</v>
      </c>
      <c r="C155" s="378"/>
      <c r="D155" s="356" t="str">
        <f>IF(OR(AND(D150&gt;0,D153=0),AND(D153&gt;0,D150=0)),"No","Yes")</f>
        <v>Yes</v>
      </c>
      <c r="E155" s="410"/>
      <c r="F155" s="410"/>
      <c r="G155" s="410"/>
      <c r="H155" s="411"/>
      <c r="I155" s="5"/>
      <c r="J155" s="5"/>
      <c r="K155" s="4"/>
    </row>
    <row r="156" spans="1:11" s="2" customFormat="1" ht="15" customHeight="1" x14ac:dyDescent="0.2">
      <c r="A156" s="67"/>
      <c r="B156" s="322" t="s">
        <v>863</v>
      </c>
      <c r="C156" s="377"/>
      <c r="D156" s="355"/>
      <c r="E156" s="410"/>
      <c r="F156" s="410"/>
      <c r="G156" s="410"/>
      <c r="H156" s="411"/>
      <c r="I156" s="5"/>
      <c r="J156" s="5"/>
      <c r="K156" s="4"/>
    </row>
    <row r="157" spans="1:11" s="2" customFormat="1" ht="15" customHeight="1" x14ac:dyDescent="0.2">
      <c r="A157" s="67"/>
      <c r="B157" s="320" t="s">
        <v>88</v>
      </c>
      <c r="C157" s="377"/>
      <c r="D157" s="355"/>
      <c r="E157" s="410"/>
      <c r="F157" s="410"/>
      <c r="G157" s="410"/>
      <c r="H157" s="411"/>
      <c r="I157" s="5"/>
      <c r="J157" s="5"/>
      <c r="K157" s="4"/>
    </row>
    <row r="158" spans="1:11" s="2" customFormat="1" ht="15" customHeight="1" x14ac:dyDescent="0.2">
      <c r="A158" s="67"/>
      <c r="B158" s="320" t="s">
        <v>89</v>
      </c>
      <c r="C158" s="413" t="str">
        <f>IF(AND(ISNUMBER(C159),ISNUMBER(C160),ISNUMBER(C164)),MAX(C159,0.08*C160)+C164,"")</f>
        <v/>
      </c>
      <c r="D158" s="413" t="str">
        <f>IF(AND(ISNUMBER(D159),ISNUMBER(D160),ISNUMBER(D164)),MAX(D159,0.08*D160)+D164,"")</f>
        <v/>
      </c>
      <c r="E158" s="410"/>
      <c r="F158" s="410"/>
      <c r="G158" s="410"/>
      <c r="H158" s="411"/>
      <c r="I158" s="5"/>
      <c r="J158" s="5"/>
      <c r="K158" s="4"/>
    </row>
    <row r="159" spans="1:11" s="2" customFormat="1" ht="15" customHeight="1" x14ac:dyDescent="0.2">
      <c r="A159" s="67"/>
      <c r="B159" s="420" t="s">
        <v>503</v>
      </c>
      <c r="C159" s="377"/>
      <c r="D159" s="355"/>
      <c r="E159" s="410"/>
      <c r="F159" s="410"/>
      <c r="G159" s="410"/>
      <c r="H159" s="411"/>
      <c r="I159" s="5"/>
      <c r="J159" s="5"/>
      <c r="K159" s="4"/>
    </row>
    <row r="160" spans="1:11" s="2" customFormat="1" ht="15" customHeight="1" x14ac:dyDescent="0.2">
      <c r="A160" s="67"/>
      <c r="B160" s="420" t="s">
        <v>117</v>
      </c>
      <c r="C160" s="413" t="str">
        <f>IF(AND(ISNUMBER(C162),ISNUMBER(C163)),MAX(C162,C163),"")</f>
        <v/>
      </c>
      <c r="D160" s="413" t="str">
        <f>IF(AND(ISNUMBER(D162),ISNUMBER(D163)),MAX(D162,D163),"")</f>
        <v/>
      </c>
      <c r="E160" s="355"/>
      <c r="F160" s="355"/>
      <c r="G160" s="355"/>
      <c r="H160" s="365"/>
      <c r="I160" s="5"/>
      <c r="J160" s="5"/>
      <c r="K160" s="4"/>
    </row>
    <row r="161" spans="1:11" s="2" customFormat="1" ht="15" customHeight="1" x14ac:dyDescent="0.2">
      <c r="A161" s="67"/>
      <c r="B161" s="427" t="s">
        <v>231</v>
      </c>
      <c r="C161" s="378"/>
      <c r="D161" s="356" t="str">
        <f>IF(E160+F160&gt;IF(D175,D160,C160),"No","Yes")</f>
        <v>Yes</v>
      </c>
      <c r="E161" s="410"/>
      <c r="F161" s="410"/>
      <c r="G161" s="410"/>
      <c r="H161" s="411"/>
      <c r="I161" s="5"/>
      <c r="J161" s="5"/>
      <c r="K161" s="4"/>
    </row>
    <row r="162" spans="1:11" s="2" customFormat="1" ht="15" customHeight="1" x14ac:dyDescent="0.2">
      <c r="A162" s="67"/>
      <c r="B162" s="421" t="s">
        <v>190</v>
      </c>
      <c r="C162" s="377"/>
      <c r="D162" s="355"/>
      <c r="E162" s="410"/>
      <c r="F162" s="410"/>
      <c r="G162" s="410"/>
      <c r="H162" s="411"/>
      <c r="I162" s="5"/>
      <c r="J162" s="5"/>
      <c r="K162" s="4"/>
    </row>
    <row r="163" spans="1:11" s="2" customFormat="1" ht="15" customHeight="1" x14ac:dyDescent="0.2">
      <c r="A163" s="67"/>
      <c r="B163" s="421" t="s">
        <v>191</v>
      </c>
      <c r="C163" s="377"/>
      <c r="D163" s="355"/>
      <c r="E163" s="410"/>
      <c r="F163" s="410"/>
      <c r="G163" s="410"/>
      <c r="H163" s="411"/>
      <c r="I163" s="5"/>
      <c r="J163" s="5"/>
      <c r="K163" s="4"/>
    </row>
    <row r="164" spans="1:11" s="2" customFormat="1" ht="15" customHeight="1" x14ac:dyDescent="0.2">
      <c r="A164" s="67"/>
      <c r="B164" s="420" t="s">
        <v>115</v>
      </c>
      <c r="C164" s="413" t="str">
        <f>IF(AND(ISNUMBER(C166),ISNUMBER(C167)),MAX(C166,C167),"")</f>
        <v/>
      </c>
      <c r="D164" s="413" t="str">
        <f>IF(AND(ISNUMBER(D166),ISNUMBER(D167)),MAX(D166,D167),"")</f>
        <v/>
      </c>
      <c r="E164" s="355"/>
      <c r="F164" s="355"/>
      <c r="G164" s="355"/>
      <c r="H164" s="365"/>
      <c r="I164" s="5"/>
      <c r="J164" s="5"/>
      <c r="K164" s="4"/>
    </row>
    <row r="165" spans="1:11" s="2" customFormat="1" ht="15" customHeight="1" x14ac:dyDescent="0.2">
      <c r="A165" s="67"/>
      <c r="B165" s="427" t="s">
        <v>231</v>
      </c>
      <c r="C165" s="378"/>
      <c r="D165" s="356" t="str">
        <f>IF(E164+F164&gt;IF(D175,D164,C164),"No","Yes")</f>
        <v>Yes</v>
      </c>
      <c r="E165" s="410"/>
      <c r="F165" s="410"/>
      <c r="G165" s="410"/>
      <c r="H165" s="411"/>
      <c r="I165" s="5"/>
      <c r="J165" s="5"/>
      <c r="K165" s="4"/>
    </row>
    <row r="166" spans="1:11" s="2" customFormat="1" ht="15" customHeight="1" x14ac:dyDescent="0.2">
      <c r="A166" s="67"/>
      <c r="B166" s="421" t="s">
        <v>190</v>
      </c>
      <c r="C166" s="377"/>
      <c r="D166" s="355"/>
      <c r="E166" s="410"/>
      <c r="F166" s="410"/>
      <c r="G166" s="410"/>
      <c r="H166" s="411"/>
      <c r="I166" s="5"/>
      <c r="J166" s="5"/>
      <c r="K166" s="4"/>
    </row>
    <row r="167" spans="1:11" s="2" customFormat="1" ht="15" customHeight="1" x14ac:dyDescent="0.2">
      <c r="A167" s="67"/>
      <c r="B167" s="421" t="s">
        <v>191</v>
      </c>
      <c r="C167" s="377"/>
      <c r="D167" s="355"/>
      <c r="E167" s="410"/>
      <c r="F167" s="410"/>
      <c r="G167" s="410"/>
      <c r="H167" s="411"/>
      <c r="I167" s="5"/>
      <c r="J167" s="5"/>
      <c r="K167" s="4"/>
    </row>
    <row r="168" spans="1:11" s="2" customFormat="1" ht="15" customHeight="1" x14ac:dyDescent="0.2">
      <c r="A168" s="67"/>
      <c r="B168" s="320" t="s">
        <v>116</v>
      </c>
      <c r="C168" s="377"/>
      <c r="D168" s="355"/>
      <c r="E168" s="355"/>
      <c r="F168" s="355"/>
      <c r="G168" s="355"/>
      <c r="H168" s="365"/>
      <c r="I168" s="5"/>
      <c r="J168" s="5"/>
      <c r="K168" s="4"/>
    </row>
    <row r="169" spans="1:11" s="2" customFormat="1" ht="15" customHeight="1" x14ac:dyDescent="0.2">
      <c r="A169" s="67"/>
      <c r="B169" s="1567" t="s">
        <v>231</v>
      </c>
      <c r="C169" s="378"/>
      <c r="D169" s="356" t="str">
        <f>IF(E168+F168&gt;IF(D175,D168,C168),"No","Yes")</f>
        <v>Yes</v>
      </c>
      <c r="E169" s="410"/>
      <c r="F169" s="410"/>
      <c r="G169" s="410"/>
      <c r="H169" s="411"/>
      <c r="I169" s="5"/>
      <c r="J169" s="5"/>
      <c r="K169" s="4"/>
    </row>
    <row r="170" spans="1:11" s="2" customFormat="1" ht="15" customHeight="1" x14ac:dyDescent="0.2">
      <c r="A170" s="67"/>
      <c r="B170" s="321" t="s">
        <v>190</v>
      </c>
      <c r="C170" s="377"/>
      <c r="D170" s="355"/>
      <c r="E170" s="410"/>
      <c r="F170" s="410"/>
      <c r="G170" s="410"/>
      <c r="H170" s="411"/>
      <c r="I170" s="5"/>
      <c r="J170" s="5"/>
      <c r="K170" s="4"/>
    </row>
    <row r="171" spans="1:11" s="2" customFormat="1" ht="15" customHeight="1" x14ac:dyDescent="0.2">
      <c r="A171" s="67"/>
      <c r="B171" s="321" t="s">
        <v>195</v>
      </c>
      <c r="C171" s="377"/>
      <c r="D171" s="355"/>
      <c r="E171" s="410"/>
      <c r="F171" s="410"/>
      <c r="G171" s="410"/>
      <c r="H171" s="411"/>
      <c r="I171" s="5"/>
      <c r="J171" s="5"/>
      <c r="K171" s="79"/>
    </row>
    <row r="172" spans="1:11" s="2" customFormat="1" ht="15" customHeight="1" x14ac:dyDescent="0.2">
      <c r="A172" s="67"/>
      <c r="B172" s="320" t="s">
        <v>548</v>
      </c>
      <c r="C172" s="377"/>
      <c r="D172" s="355"/>
      <c r="E172" s="410"/>
      <c r="F172" s="410"/>
      <c r="G172" s="410"/>
      <c r="H172" s="411"/>
      <c r="I172" s="5"/>
      <c r="J172" s="5"/>
      <c r="K172" s="79"/>
    </row>
    <row r="173" spans="1:11" s="2" customFormat="1" ht="15" customHeight="1" x14ac:dyDescent="0.2">
      <c r="A173" s="67"/>
      <c r="B173" s="422" t="s">
        <v>379</v>
      </c>
      <c r="C173" s="415"/>
      <c r="D173" s="416"/>
      <c r="E173" s="417"/>
      <c r="F173" s="417"/>
      <c r="G173" s="417"/>
      <c r="H173" s="418"/>
      <c r="I173" s="5"/>
      <c r="J173" s="5"/>
      <c r="K173" s="79"/>
    </row>
    <row r="174" spans="1:11" s="2" customFormat="1" ht="15" customHeight="1" x14ac:dyDescent="0.2">
      <c r="A174" s="67"/>
      <c r="B174" s="394" t="s">
        <v>507</v>
      </c>
      <c r="C174" s="431" t="str">
        <f>IF(AND(ISNUMBER(C143),ISNUMBER(C144),ISNUMBER(C148),ISNUMBER(C149),ISNUMBER(C156),ISNUMBER(C157),ISNUMBER(C158),ISNUMBER(C168),ISNUMBER(C172),ISNUMBER(C173)),C143+C144+C148+C149+C156+C157+C158+C168+C172+C173,"")</f>
        <v/>
      </c>
      <c r="D174" s="431" t="str">
        <f>IF(D175, IF(AND(ISNUMBER(D143),ISNUMBER(D144),ISNUMBER(D148),ISNUMBER(D149),ISNUMBER(D156),ISNUMBER(D157),ISNUMBER(D158),ISNUMBER(D168),ISNUMBER(D172),ISNUMBER(D173)),D143+D144+D148+D149+D156+D157+D158+D168+D172+D173,""), C174)</f>
        <v/>
      </c>
      <c r="E174" s="432"/>
      <c r="F174" s="432"/>
      <c r="G174" s="432"/>
      <c r="H174" s="433"/>
      <c r="I174" s="5"/>
      <c r="J174" s="5"/>
      <c r="K174" s="79"/>
    </row>
    <row r="175" spans="1:11" ht="45" customHeight="1" x14ac:dyDescent="0.25">
      <c r="A175" s="23" t="s">
        <v>263</v>
      </c>
      <c r="B175" s="13"/>
      <c r="C175" s="14"/>
      <c r="D175" s="196" t="b">
        <f>OR(ISNUMBER(D143),ISNUMBER(D144),ISNUMBER(D148),ISNUMBER(D149),ISNUMBER(D156),ISNUMBER(D157),ISNUMBER(D158),ISNUMBER(D168),ISNUMBER(D172),ISNUMBER(D173))</f>
        <v>0</v>
      </c>
      <c r="E175" s="29"/>
      <c r="F175" s="29"/>
      <c r="G175" s="29"/>
      <c r="H175" s="29"/>
      <c r="I175" s="5"/>
      <c r="J175" s="5"/>
      <c r="K175" s="32"/>
    </row>
    <row r="176" spans="1:11" s="234" customFormat="1" ht="15" customHeight="1" x14ac:dyDescent="0.25">
      <c r="A176" s="23"/>
      <c r="B176" s="13"/>
      <c r="C176" s="14"/>
      <c r="D176" s="196"/>
      <c r="E176" s="231"/>
      <c r="F176" s="231"/>
      <c r="G176" s="231"/>
      <c r="H176" s="231"/>
      <c r="I176" s="227"/>
      <c r="J176" s="227"/>
      <c r="K176" s="237"/>
    </row>
    <row r="177" spans="1:11" s="2" customFormat="1" ht="15" customHeight="1" x14ac:dyDescent="0.2">
      <c r="A177" s="67"/>
      <c r="B177" s="434"/>
      <c r="C177" s="398" t="s">
        <v>170</v>
      </c>
      <c r="D177" s="5"/>
      <c r="E177" s="5"/>
      <c r="F177" s="5"/>
      <c r="G177" s="5"/>
      <c r="H177" s="5"/>
      <c r="I177" s="5"/>
      <c r="J177" s="5"/>
      <c r="K177" s="4"/>
    </row>
    <row r="178" spans="1:11" s="2" customFormat="1" ht="15" customHeight="1" x14ac:dyDescent="0.2">
      <c r="A178" s="67"/>
      <c r="B178" s="435" t="s">
        <v>509</v>
      </c>
      <c r="C178" s="436"/>
      <c r="D178" s="5"/>
      <c r="E178" s="5"/>
      <c r="F178" s="5"/>
      <c r="G178" s="5"/>
      <c r="H178" s="5"/>
      <c r="I178" s="5"/>
      <c r="J178" s="5"/>
      <c r="K178" s="4"/>
    </row>
    <row r="179" spans="1:11" s="2" customFormat="1" ht="15" customHeight="1" x14ac:dyDescent="0.2">
      <c r="A179" s="67"/>
      <c r="B179" s="437" t="s">
        <v>510</v>
      </c>
      <c r="C179" s="438"/>
      <c r="D179" s="5"/>
      <c r="E179" s="5"/>
      <c r="F179" s="5"/>
      <c r="G179" s="5"/>
      <c r="H179" s="5"/>
      <c r="I179" s="5"/>
      <c r="J179" s="5"/>
      <c r="K179" s="4"/>
    </row>
    <row r="180" spans="1:11" ht="45" customHeight="1" x14ac:dyDescent="0.25">
      <c r="A180" s="23" t="s">
        <v>578</v>
      </c>
      <c r="B180" s="13"/>
      <c r="C180" s="14"/>
      <c r="D180" s="29"/>
      <c r="E180" s="29"/>
      <c r="F180" s="29"/>
      <c r="G180" s="29"/>
      <c r="H180" s="29"/>
      <c r="I180" s="29"/>
      <c r="J180" s="29"/>
      <c r="K180" s="24"/>
    </row>
    <row r="181" spans="1:11" ht="30" customHeight="1" x14ac:dyDescent="0.25">
      <c r="A181" s="23" t="s">
        <v>261</v>
      </c>
      <c r="B181" s="13"/>
      <c r="C181" s="14"/>
      <c r="D181" s="29"/>
      <c r="E181" s="29"/>
      <c r="F181" s="29"/>
      <c r="G181" s="29"/>
      <c r="H181" s="29"/>
      <c r="I181" s="29"/>
      <c r="J181" s="29"/>
      <c r="K181" s="32"/>
    </row>
    <row r="182" spans="1:11" s="234" customFormat="1" ht="15" customHeight="1" x14ac:dyDescent="0.25">
      <c r="A182" s="23"/>
      <c r="B182" s="13"/>
      <c r="C182" s="14"/>
      <c r="D182" s="231"/>
      <c r="E182" s="231"/>
      <c r="F182" s="231"/>
      <c r="G182" s="231"/>
      <c r="H182" s="231"/>
      <c r="I182" s="231"/>
      <c r="J182" s="231"/>
      <c r="K182" s="237"/>
    </row>
    <row r="183" spans="1:11" s="2" customFormat="1" ht="15" customHeight="1" x14ac:dyDescent="0.2">
      <c r="A183" s="67"/>
      <c r="B183" s="434"/>
      <c r="C183" s="439" t="s">
        <v>170</v>
      </c>
      <c r="D183" s="5"/>
      <c r="E183" s="5"/>
      <c r="F183" s="5"/>
      <c r="G183" s="5"/>
      <c r="H183" s="5"/>
      <c r="I183" s="5"/>
      <c r="J183" s="5"/>
      <c r="K183" s="4"/>
    </row>
    <row r="184" spans="1:11" s="2" customFormat="1" ht="15" customHeight="1" x14ac:dyDescent="0.2">
      <c r="A184" s="67"/>
      <c r="B184" s="440" t="s">
        <v>500</v>
      </c>
      <c r="C184" s="436"/>
      <c r="D184" s="5"/>
      <c r="E184" s="5"/>
      <c r="F184" s="5"/>
      <c r="G184" s="5"/>
      <c r="H184" s="5"/>
      <c r="I184" s="5"/>
      <c r="J184" s="5"/>
      <c r="K184" s="4"/>
    </row>
    <row r="185" spans="1:11" s="2" customFormat="1" ht="15" customHeight="1" x14ac:dyDescent="0.2">
      <c r="A185" s="67"/>
      <c r="B185" s="382" t="s">
        <v>321</v>
      </c>
      <c r="C185" s="441"/>
      <c r="D185" s="5"/>
      <c r="E185" s="5"/>
      <c r="F185" s="5"/>
      <c r="G185" s="5"/>
      <c r="H185" s="5"/>
      <c r="I185" s="5"/>
      <c r="J185" s="5"/>
      <c r="K185" s="4"/>
    </row>
    <row r="186" spans="1:11" s="2" customFormat="1" ht="15" customHeight="1" x14ac:dyDescent="0.2">
      <c r="A186" s="67"/>
      <c r="B186" s="382" t="s">
        <v>541</v>
      </c>
      <c r="C186" s="441"/>
      <c r="D186" s="5"/>
      <c r="E186" s="5"/>
      <c r="F186" s="5"/>
      <c r="G186" s="5"/>
      <c r="H186" s="5"/>
      <c r="I186" s="5"/>
      <c r="J186" s="5"/>
      <c r="K186" s="4"/>
    </row>
    <row r="187" spans="1:11" s="2" customFormat="1" ht="15" customHeight="1" x14ac:dyDescent="0.2">
      <c r="A187" s="67"/>
      <c r="B187" s="414" t="s">
        <v>322</v>
      </c>
      <c r="C187" s="438"/>
      <c r="D187" s="5"/>
      <c r="E187" s="5"/>
      <c r="F187" s="5"/>
      <c r="G187" s="5"/>
      <c r="H187" s="5"/>
      <c r="I187" s="5"/>
      <c r="J187" s="5"/>
      <c r="K187" s="4"/>
    </row>
    <row r="188" spans="1:11" s="2" customFormat="1" ht="15" customHeight="1" x14ac:dyDescent="0.2">
      <c r="A188" s="67"/>
      <c r="B188" s="442" t="s">
        <v>506</v>
      </c>
      <c r="C188" s="443" t="str">
        <f>IF(AND(ISNUMBER(C184),ISNUMBER(C185),ISNUMBER(C186),ISNUMBER(C187)),SUM(C184:C187),"")</f>
        <v/>
      </c>
      <c r="D188" s="5"/>
      <c r="E188" s="5"/>
      <c r="F188" s="5"/>
      <c r="G188" s="5"/>
      <c r="H188" s="5"/>
      <c r="I188" s="5"/>
      <c r="J188" s="5"/>
      <c r="K188" s="4"/>
    </row>
    <row r="189" spans="1:11" ht="45" customHeight="1" x14ac:dyDescent="0.25">
      <c r="A189" s="23" t="s">
        <v>262</v>
      </c>
      <c r="B189" s="13"/>
      <c r="C189" s="14"/>
      <c r="D189" s="29"/>
      <c r="E189" s="29"/>
      <c r="F189" s="29"/>
      <c r="G189" s="29"/>
      <c r="H189" s="29"/>
      <c r="I189" s="29"/>
      <c r="J189" s="29"/>
      <c r="K189" s="32"/>
    </row>
    <row r="190" spans="1:11" s="234" customFormat="1" ht="15" customHeight="1" x14ac:dyDescent="0.25">
      <c r="A190" s="23"/>
      <c r="B190" s="13"/>
      <c r="C190" s="14"/>
      <c r="D190" s="231"/>
      <c r="E190" s="231"/>
      <c r="F190" s="231"/>
      <c r="G190" s="231"/>
      <c r="H190" s="231"/>
      <c r="I190" s="231"/>
      <c r="J190" s="231"/>
      <c r="K190" s="237"/>
    </row>
    <row r="191" spans="1:11" s="2" customFormat="1" ht="15" customHeight="1" x14ac:dyDescent="0.2">
      <c r="A191" s="67"/>
      <c r="B191" s="370"/>
      <c r="C191" s="398" t="s">
        <v>170</v>
      </c>
      <c r="D191" s="5"/>
      <c r="E191" s="5"/>
      <c r="F191" s="5"/>
      <c r="G191" s="5"/>
      <c r="H191" s="5"/>
      <c r="I191" s="5"/>
      <c r="J191" s="5"/>
      <c r="K191" s="4"/>
    </row>
    <row r="192" spans="1:11" s="2" customFormat="1" ht="15" customHeight="1" x14ac:dyDescent="0.2">
      <c r="A192" s="78"/>
      <c r="B192" s="444" t="s">
        <v>155</v>
      </c>
      <c r="C192" s="438"/>
      <c r="D192" s="5"/>
      <c r="E192" s="5"/>
      <c r="F192" s="5"/>
      <c r="G192" s="5"/>
      <c r="H192" s="5"/>
      <c r="I192" s="5"/>
      <c r="J192" s="5"/>
      <c r="K192" s="4"/>
    </row>
    <row r="193" spans="1:11" s="2" customFormat="1" ht="30" customHeight="1" x14ac:dyDescent="0.2">
      <c r="A193" s="78"/>
      <c r="B193" s="3"/>
      <c r="C193" s="3"/>
      <c r="D193" s="5"/>
      <c r="E193" s="5"/>
      <c r="F193" s="5"/>
      <c r="G193" s="5"/>
      <c r="H193" s="5"/>
      <c r="I193" s="5"/>
      <c r="J193" s="5"/>
      <c r="K193" s="4"/>
    </row>
    <row r="194" spans="1:11" s="2" customFormat="1" ht="15" customHeight="1" x14ac:dyDescent="0.2">
      <c r="A194" s="78"/>
      <c r="B194" s="370"/>
      <c r="C194" s="361" t="s">
        <v>561</v>
      </c>
      <c r="D194" s="5"/>
      <c r="E194" s="5"/>
      <c r="F194" s="5"/>
      <c r="G194" s="5"/>
      <c r="H194" s="5"/>
      <c r="I194" s="5"/>
      <c r="J194" s="5"/>
      <c r="K194" s="4"/>
    </row>
    <row r="195" spans="1:11" s="2" customFormat="1" ht="15" customHeight="1" x14ac:dyDescent="0.2">
      <c r="A195" s="78"/>
      <c r="B195" s="372" t="s">
        <v>85</v>
      </c>
      <c r="C195" s="446"/>
      <c r="D195" s="5"/>
      <c r="E195" s="5"/>
      <c r="F195" s="5"/>
      <c r="G195" s="5"/>
      <c r="H195" s="5"/>
      <c r="I195" s="5"/>
      <c r="J195" s="5"/>
      <c r="K195" s="4"/>
    </row>
    <row r="196" spans="1:11" s="2" customFormat="1" ht="15" customHeight="1" x14ac:dyDescent="0.2">
      <c r="A196" s="78"/>
      <c r="B196" s="380" t="s">
        <v>579</v>
      </c>
      <c r="C196" s="445"/>
      <c r="D196" s="5"/>
      <c r="E196" s="5"/>
      <c r="F196" s="5"/>
      <c r="G196" s="5"/>
      <c r="H196" s="5"/>
      <c r="I196" s="5"/>
      <c r="J196" s="5"/>
      <c r="K196" s="4"/>
    </row>
    <row r="197" spans="1:11" s="2" customFormat="1" ht="15" customHeight="1" x14ac:dyDescent="0.2">
      <c r="A197" s="78"/>
      <c r="B197" s="448" t="s">
        <v>580</v>
      </c>
      <c r="C197" s="449"/>
      <c r="D197" s="5"/>
      <c r="E197" s="5"/>
      <c r="F197" s="5"/>
      <c r="G197" s="5"/>
      <c r="H197" s="5"/>
      <c r="I197" s="5"/>
      <c r="J197" s="5"/>
      <c r="K197" s="4"/>
    </row>
    <row r="198" spans="1:11" s="2" customFormat="1" ht="15" customHeight="1" x14ac:dyDescent="0.2">
      <c r="A198" s="78"/>
      <c r="B198" s="340" t="s">
        <v>581</v>
      </c>
      <c r="C198" s="447"/>
      <c r="D198" s="5"/>
      <c r="E198" s="5"/>
      <c r="F198" s="5"/>
      <c r="G198" s="5"/>
      <c r="H198" s="5"/>
      <c r="I198" s="5"/>
      <c r="J198" s="5"/>
      <c r="K198" s="4"/>
    </row>
    <row r="199" spans="1:11" ht="45" customHeight="1" x14ac:dyDescent="0.25">
      <c r="A199" s="23" t="s">
        <v>648</v>
      </c>
      <c r="B199" s="13"/>
      <c r="C199" s="14"/>
      <c r="D199" s="29"/>
      <c r="E199" s="29"/>
      <c r="F199" s="29"/>
      <c r="G199" s="29"/>
      <c r="H199" s="29"/>
      <c r="I199" s="29"/>
      <c r="J199" s="29"/>
      <c r="K199" s="188"/>
    </row>
    <row r="200" spans="1:11" s="2" customFormat="1" ht="15" customHeight="1" x14ac:dyDescent="0.25">
      <c r="A200" s="78"/>
      <c r="B200" s="100"/>
      <c r="C200" s="14"/>
      <c r="D200" s="5"/>
      <c r="E200" s="5"/>
      <c r="F200" s="5"/>
      <c r="G200" s="5"/>
      <c r="H200" s="5"/>
      <c r="I200" s="5"/>
      <c r="J200" s="5"/>
      <c r="K200" s="189"/>
    </row>
    <row r="201" spans="1:11" s="2" customFormat="1" ht="15" customHeight="1" x14ac:dyDescent="0.2">
      <c r="A201" s="78"/>
      <c r="B201" s="372" t="s">
        <v>444</v>
      </c>
      <c r="C201" s="450"/>
      <c r="D201" s="5"/>
      <c r="E201" s="5"/>
      <c r="F201" s="5"/>
      <c r="G201" s="5"/>
      <c r="H201" s="5"/>
      <c r="I201" s="5"/>
      <c r="J201" s="5"/>
      <c r="K201" s="189"/>
    </row>
    <row r="202" spans="1:11" s="2" customFormat="1" ht="15" customHeight="1" x14ac:dyDescent="0.2">
      <c r="A202" s="78"/>
      <c r="B202" s="380" t="s">
        <v>445</v>
      </c>
      <c r="C202" s="451"/>
      <c r="D202" s="5"/>
      <c r="E202" s="5"/>
      <c r="F202" s="5"/>
      <c r="G202" s="5"/>
      <c r="H202" s="5"/>
      <c r="I202" s="5"/>
      <c r="J202" s="5"/>
      <c r="K202" s="189"/>
    </row>
    <row r="203" spans="1:11" s="2" customFormat="1" ht="15" customHeight="1" x14ac:dyDescent="0.2">
      <c r="A203" s="78"/>
      <c r="B203" s="340" t="s">
        <v>446</v>
      </c>
      <c r="C203" s="452"/>
      <c r="D203" s="5"/>
      <c r="E203" s="5"/>
      <c r="F203" s="5"/>
      <c r="G203" s="5"/>
      <c r="H203" s="5"/>
      <c r="I203" s="5"/>
      <c r="J203" s="5"/>
      <c r="K203" s="189"/>
    </row>
    <row r="204" spans="1:11" s="2" customFormat="1" ht="15" customHeight="1" x14ac:dyDescent="0.2">
      <c r="A204" s="78"/>
      <c r="B204" s="453" t="s">
        <v>447</v>
      </c>
      <c r="C204" s="454" t="str">
        <f>IF(AND(ISNUMBER(C201),ISNUMBER(C202),ISNUMBER(C203)),SUM(C201:C203),"")</f>
        <v/>
      </c>
      <c r="D204" s="5"/>
      <c r="E204" s="5"/>
      <c r="F204" s="5"/>
      <c r="G204" s="5"/>
      <c r="H204" s="5"/>
      <c r="I204" s="5"/>
      <c r="J204" s="5"/>
      <c r="K204" s="189"/>
    </row>
    <row r="205" spans="1:11" s="2" customFormat="1" ht="30" customHeight="1" x14ac:dyDescent="0.2">
      <c r="A205" s="78"/>
      <c r="B205" s="100"/>
      <c r="C205" s="185"/>
      <c r="D205" s="5"/>
      <c r="E205" s="5"/>
      <c r="F205" s="5"/>
      <c r="G205" s="5"/>
      <c r="H205" s="5"/>
      <c r="I205" s="5"/>
      <c r="J205" s="5"/>
      <c r="K205" s="189"/>
    </row>
    <row r="206" spans="1:11" s="2" customFormat="1" ht="15" customHeight="1" x14ac:dyDescent="0.2">
      <c r="A206" s="78"/>
      <c r="B206" s="372" t="s">
        <v>448</v>
      </c>
      <c r="C206" s="450"/>
      <c r="D206" s="5"/>
      <c r="E206" s="5"/>
      <c r="F206" s="5"/>
      <c r="G206" s="5"/>
      <c r="H206" s="5"/>
      <c r="I206" s="5"/>
      <c r="J206" s="5"/>
      <c r="K206" s="189"/>
    </row>
    <row r="207" spans="1:11" s="2" customFormat="1" ht="15" customHeight="1" x14ac:dyDescent="0.2">
      <c r="A207" s="78"/>
      <c r="B207" s="381" t="s">
        <v>662</v>
      </c>
      <c r="C207" s="451"/>
      <c r="D207" s="5"/>
      <c r="E207" s="5"/>
      <c r="F207" s="5"/>
      <c r="G207" s="5"/>
      <c r="H207" s="5"/>
      <c r="I207" s="5"/>
      <c r="J207" s="5"/>
      <c r="K207" s="189"/>
    </row>
    <row r="208" spans="1:11" s="2" customFormat="1" ht="15" customHeight="1" x14ac:dyDescent="0.2">
      <c r="A208" s="78"/>
      <c r="B208" s="402" t="s">
        <v>530</v>
      </c>
      <c r="C208" s="451"/>
      <c r="D208" s="5"/>
      <c r="E208" s="5"/>
      <c r="F208" s="5"/>
      <c r="G208" s="5"/>
      <c r="H208" s="5"/>
      <c r="I208" s="5"/>
      <c r="J208" s="5"/>
      <c r="K208" s="189"/>
    </row>
    <row r="209" spans="1:11" s="2" customFormat="1" ht="15" customHeight="1" x14ac:dyDescent="0.2">
      <c r="A209" s="78"/>
      <c r="B209" s="402" t="s">
        <v>575</v>
      </c>
      <c r="C209" s="451"/>
      <c r="D209" s="5"/>
      <c r="E209" s="5"/>
      <c r="F209" s="5"/>
      <c r="G209" s="5"/>
      <c r="H209" s="5"/>
      <c r="I209" s="5"/>
      <c r="J209" s="5"/>
      <c r="K209" s="189"/>
    </row>
    <row r="210" spans="1:11" s="2" customFormat="1" ht="15" customHeight="1" x14ac:dyDescent="0.2">
      <c r="A210" s="78"/>
      <c r="B210" s="402" t="s">
        <v>532</v>
      </c>
      <c r="C210" s="451"/>
      <c r="D210" s="5"/>
      <c r="E210" s="5"/>
      <c r="F210" s="5"/>
      <c r="G210" s="5"/>
      <c r="H210" s="5"/>
      <c r="I210" s="5"/>
      <c r="J210" s="5"/>
      <c r="K210" s="189"/>
    </row>
    <row r="211" spans="1:11" s="2" customFormat="1" ht="15" customHeight="1" x14ac:dyDescent="0.2">
      <c r="A211" s="78"/>
      <c r="B211" s="1564" t="str">
        <f>CONCATENATE("Check: EAD in row ", ROW(C207), " should equal total EAD in row ", ROW(G136))</f>
        <v>Check: EAD in row 207 should equal total EAD in row 136</v>
      </c>
      <c r="C211" s="456" t="str">
        <f>IF(AND(ISNUMBER(H136), ISNUMBER(I136), ISNUMBER(C207), H136+I136&lt;&gt;C207),"No","Yes")</f>
        <v>Yes</v>
      </c>
      <c r="D211" s="5"/>
      <c r="E211" s="5"/>
      <c r="F211" s="5"/>
      <c r="G211" s="5"/>
      <c r="H211" s="5"/>
      <c r="I211" s="5"/>
      <c r="J211" s="5"/>
      <c r="K211" s="189"/>
    </row>
    <row r="212" spans="1:11" s="2" customFormat="1" ht="15" customHeight="1" x14ac:dyDescent="0.2">
      <c r="A212" s="78"/>
      <c r="B212" s="1565" t="str">
        <f>CONCATENATE("Check: EAD in rows ", ROW(C208), " to ", ROW(C210), " should add up to EAD in row ", ROW(C207))</f>
        <v>Check: EAD in rows 208 to 210 should add up to EAD in row 207</v>
      </c>
      <c r="C212" s="457" t="str">
        <f>IF(AND(ISNUMBER(C207),ISNUMBER(C208), ISNUMBER(C209), ISNUMBER(C210), SUM(C208:C210)&lt;&gt;C207),"No","Yes")</f>
        <v>Yes</v>
      </c>
      <c r="D212" s="5"/>
      <c r="E212" s="5"/>
      <c r="F212" s="5"/>
      <c r="G212" s="5"/>
      <c r="H212" s="5"/>
      <c r="I212" s="5"/>
      <c r="J212" s="5"/>
      <c r="K212" s="189"/>
    </row>
    <row r="213" spans="1:11" s="2" customFormat="1" ht="15" customHeight="1" x14ac:dyDescent="0.2">
      <c r="A213" s="78"/>
      <c r="B213" s="453" t="s">
        <v>449</v>
      </c>
      <c r="C213" s="454" t="str">
        <f>IF(AND(ISNUMBER(C206),ISNUMBER(C207)),SUM(C206:C207),"")</f>
        <v/>
      </c>
      <c r="D213" s="5"/>
      <c r="E213" s="5"/>
      <c r="F213" s="5"/>
      <c r="G213" s="5"/>
      <c r="H213" s="5"/>
      <c r="I213" s="5"/>
      <c r="J213" s="5"/>
      <c r="K213" s="189"/>
    </row>
    <row r="214" spans="1:11" s="2" customFormat="1" ht="30" customHeight="1" x14ac:dyDescent="0.2">
      <c r="A214" s="78"/>
      <c r="B214" s="100"/>
      <c r="C214" s="185"/>
      <c r="D214" s="5"/>
      <c r="E214" s="5"/>
      <c r="F214" s="5"/>
      <c r="G214" s="5"/>
      <c r="H214" s="5"/>
      <c r="I214" s="5"/>
      <c r="J214" s="5"/>
      <c r="K214" s="189"/>
    </row>
    <row r="215" spans="1:11" s="2" customFormat="1" ht="15" customHeight="1" x14ac:dyDescent="0.2">
      <c r="A215" s="78"/>
      <c r="B215" s="372" t="s">
        <v>154</v>
      </c>
      <c r="C215" s="450"/>
      <c r="D215" s="5"/>
      <c r="E215" s="5"/>
      <c r="F215" s="5"/>
      <c r="G215" s="5"/>
      <c r="H215" s="5"/>
      <c r="I215" s="5"/>
      <c r="J215" s="5"/>
      <c r="K215" s="189"/>
    </row>
    <row r="216" spans="1:11" s="2" customFormat="1" ht="15" customHeight="1" x14ac:dyDescent="0.2">
      <c r="A216" s="78"/>
      <c r="B216" s="340" t="s">
        <v>450</v>
      </c>
      <c r="C216" s="452"/>
      <c r="D216" s="5"/>
      <c r="E216" s="5"/>
      <c r="F216" s="5"/>
      <c r="G216" s="5"/>
      <c r="H216" s="5"/>
      <c r="I216" s="5"/>
      <c r="J216" s="5"/>
      <c r="K216" s="189"/>
    </row>
    <row r="217" spans="1:11" s="2" customFormat="1" ht="30" customHeight="1" x14ac:dyDescent="0.25">
      <c r="A217" s="78"/>
      <c r="B217" s="100"/>
      <c r="C217" s="14"/>
      <c r="D217" s="5"/>
      <c r="E217" s="5"/>
      <c r="F217" s="5"/>
      <c r="G217" s="5"/>
      <c r="H217" s="5"/>
      <c r="I217" s="5"/>
      <c r="J217" s="5"/>
      <c r="K217" s="189"/>
    </row>
    <row r="218" spans="1:11" s="2" customFormat="1" ht="15" customHeight="1" x14ac:dyDescent="0.25">
      <c r="A218" s="78"/>
      <c r="B218" s="372" t="s">
        <v>153</v>
      </c>
      <c r="C218" s="450"/>
      <c r="D218" s="14"/>
      <c r="E218" s="5"/>
      <c r="F218" s="5"/>
      <c r="G218" s="5"/>
      <c r="H218" s="5"/>
      <c r="I218" s="5"/>
      <c r="J218" s="5"/>
      <c r="K218" s="189"/>
    </row>
    <row r="219" spans="1:11" s="2" customFormat="1" ht="15" customHeight="1" x14ac:dyDescent="0.25">
      <c r="A219" s="78"/>
      <c r="B219" s="380" t="s">
        <v>152</v>
      </c>
      <c r="C219" s="451"/>
      <c r="D219" s="14"/>
      <c r="E219" s="5"/>
      <c r="F219" s="5"/>
      <c r="G219" s="5"/>
      <c r="H219" s="5"/>
      <c r="I219" s="5"/>
      <c r="J219" s="5"/>
      <c r="K219" s="189"/>
    </row>
    <row r="220" spans="1:11" s="2" customFormat="1" ht="15" customHeight="1" x14ac:dyDescent="0.25">
      <c r="A220" s="78"/>
      <c r="B220" s="380" t="s">
        <v>461</v>
      </c>
      <c r="C220" s="458"/>
      <c r="D220" s="14"/>
      <c r="E220" s="5"/>
      <c r="F220" s="5"/>
      <c r="G220" s="5"/>
      <c r="H220" s="5"/>
      <c r="I220" s="5"/>
      <c r="J220" s="5"/>
      <c r="K220" s="189"/>
    </row>
    <row r="221" spans="1:11" s="2" customFormat="1" ht="15" customHeight="1" x14ac:dyDescent="0.25">
      <c r="A221" s="78"/>
      <c r="B221" s="340" t="s">
        <v>462</v>
      </c>
      <c r="C221" s="459"/>
      <c r="D221" s="14"/>
      <c r="E221" s="5"/>
      <c r="F221" s="5"/>
      <c r="G221" s="5"/>
      <c r="H221" s="5"/>
      <c r="I221" s="5"/>
      <c r="J221" s="5"/>
      <c r="K221" s="189"/>
    </row>
    <row r="222" spans="1:11" s="2" customFormat="1" ht="30" customHeight="1" x14ac:dyDescent="0.25">
      <c r="A222" s="78"/>
      <c r="B222" s="100"/>
      <c r="C222" s="14"/>
      <c r="D222" s="14"/>
      <c r="E222" s="5"/>
      <c r="F222" s="5"/>
      <c r="G222" s="5"/>
      <c r="H222" s="5"/>
      <c r="I222" s="5"/>
      <c r="J222" s="5"/>
      <c r="K222" s="189"/>
    </row>
    <row r="223" spans="1:11" s="2" customFormat="1" ht="15" customHeight="1" x14ac:dyDescent="0.25">
      <c r="A223" s="78"/>
      <c r="B223" s="401" t="s">
        <v>373</v>
      </c>
      <c r="C223" s="450"/>
      <c r="D223" s="14"/>
      <c r="E223" s="5"/>
      <c r="F223" s="5"/>
      <c r="G223" s="5"/>
      <c r="H223" s="5"/>
      <c r="I223" s="5"/>
      <c r="J223" s="5"/>
      <c r="K223" s="189"/>
    </row>
    <row r="224" spans="1:11" s="2" customFormat="1" ht="15" customHeight="1" x14ac:dyDescent="0.25">
      <c r="A224" s="78"/>
      <c r="B224" s="380" t="s">
        <v>452</v>
      </c>
      <c r="C224" s="451"/>
      <c r="D224" s="14"/>
      <c r="E224" s="5"/>
      <c r="F224" s="5"/>
      <c r="G224" s="5"/>
      <c r="H224" s="5"/>
      <c r="I224" s="5"/>
      <c r="J224" s="5"/>
      <c r="K224" s="189"/>
    </row>
    <row r="225" spans="1:11" s="2" customFormat="1" ht="15" customHeight="1" x14ac:dyDescent="0.25">
      <c r="A225" s="78"/>
      <c r="B225" s="380" t="s">
        <v>453</v>
      </c>
      <c r="C225" s="451"/>
      <c r="D225" s="14"/>
      <c r="E225" s="5"/>
      <c r="F225" s="5"/>
      <c r="G225" s="5"/>
      <c r="H225" s="5"/>
      <c r="I225" s="5"/>
      <c r="J225" s="5"/>
      <c r="K225" s="189"/>
    </row>
    <row r="226" spans="1:11" s="2" customFormat="1" ht="15" customHeight="1" x14ac:dyDescent="0.25">
      <c r="A226" s="78"/>
      <c r="B226" s="460" t="s">
        <v>374</v>
      </c>
      <c r="C226" s="461"/>
      <c r="D226" s="14"/>
      <c r="E226" s="5"/>
      <c r="F226" s="5"/>
      <c r="G226" s="5"/>
      <c r="H226" s="5"/>
      <c r="I226" s="5"/>
      <c r="J226" s="5"/>
      <c r="K226" s="189"/>
    </row>
    <row r="227" spans="1:11" s="2" customFormat="1" ht="15" customHeight="1" x14ac:dyDescent="0.25">
      <c r="A227" s="78"/>
      <c r="B227" s="462" t="s">
        <v>375</v>
      </c>
      <c r="C227" s="399" t="str">
        <f>IF(AND(ISNUMBER(C223),ISNUMBER(C226)),SUM(C223:C226),"")</f>
        <v/>
      </c>
      <c r="D227" s="14"/>
      <c r="E227" s="5"/>
      <c r="F227" s="5"/>
      <c r="G227" s="5"/>
      <c r="H227" s="5"/>
      <c r="I227" s="5"/>
      <c r="J227" s="5"/>
      <c r="K227" s="189"/>
    </row>
    <row r="228" spans="1:11" s="2" customFormat="1" ht="15" customHeight="1" x14ac:dyDescent="0.25">
      <c r="A228" s="78"/>
      <c r="B228" s="1565" t="str">
        <f>CONCATENATE("Check: total EAD in row ", ROW(C227), " should equal total EAD in row ", ROW(C213))</f>
        <v>Check: total EAD in row 227 should equal total EAD in row 213</v>
      </c>
      <c r="C228" s="457" t="str">
        <f>IF(C213=C227,"Yes","No")</f>
        <v>Yes</v>
      </c>
      <c r="D228" s="14"/>
      <c r="E228" s="5"/>
      <c r="F228" s="5"/>
      <c r="G228" s="5"/>
      <c r="H228" s="5"/>
      <c r="I228" s="5"/>
      <c r="J228" s="5"/>
      <c r="K228" s="189"/>
    </row>
    <row r="229" spans="1:11" s="2" customFormat="1" ht="15" customHeight="1" x14ac:dyDescent="0.25">
      <c r="A229" s="78"/>
      <c r="C229" s="14"/>
      <c r="D229" s="14"/>
      <c r="E229" s="5"/>
      <c r="F229" s="5"/>
      <c r="G229" s="5"/>
      <c r="H229" s="5"/>
      <c r="I229" s="5"/>
      <c r="J229" s="5"/>
      <c r="K229" s="189"/>
    </row>
    <row r="230" spans="1:11" s="2" customFormat="1" ht="30" customHeight="1" x14ac:dyDescent="0.25">
      <c r="A230" s="78"/>
      <c r="B230" s="455" t="s">
        <v>464</v>
      </c>
      <c r="C230" s="14"/>
      <c r="D230" s="14"/>
      <c r="E230" s="5"/>
      <c r="F230" s="5"/>
      <c r="G230" s="5"/>
      <c r="H230" s="5"/>
      <c r="I230" s="5"/>
      <c r="J230" s="5"/>
      <c r="K230" s="189"/>
    </row>
    <row r="231" spans="1:11" s="2" customFormat="1" ht="15" customHeight="1" x14ac:dyDescent="0.25">
      <c r="A231" s="78"/>
      <c r="B231" s="444" t="s">
        <v>463</v>
      </c>
      <c r="C231" s="463"/>
      <c r="D231" s="14"/>
      <c r="E231" s="5"/>
      <c r="F231" s="5"/>
      <c r="G231" s="5"/>
      <c r="H231" s="5"/>
      <c r="I231" s="5"/>
      <c r="J231" s="5"/>
      <c r="K231" s="189"/>
    </row>
    <row r="232" spans="1:11" ht="45" customHeight="1" x14ac:dyDescent="0.25">
      <c r="A232" s="13" t="s">
        <v>880</v>
      </c>
      <c r="B232" s="13"/>
      <c r="C232" s="14"/>
      <c r="D232" s="29"/>
      <c r="E232" s="29"/>
      <c r="F232" s="29"/>
      <c r="G232" s="29"/>
      <c r="H232" s="29"/>
      <c r="I232" s="29"/>
      <c r="J232" s="29"/>
      <c r="K232" s="188"/>
    </row>
    <row r="233" spans="1:11" s="2" customFormat="1" ht="15" customHeight="1" x14ac:dyDescent="0.25">
      <c r="A233" s="78"/>
      <c r="B233" s="186"/>
      <c r="C233" s="14"/>
      <c r="D233" s="5"/>
      <c r="E233" s="5"/>
      <c r="F233" s="5"/>
      <c r="G233" s="5"/>
      <c r="H233" s="5"/>
      <c r="I233" s="5"/>
      <c r="K233" s="189"/>
    </row>
    <row r="234" spans="1:11" s="2" customFormat="1" ht="15" customHeight="1" x14ac:dyDescent="0.2">
      <c r="A234" s="78"/>
      <c r="B234" s="394" t="s">
        <v>871</v>
      </c>
      <c r="C234" s="371" t="s">
        <v>872</v>
      </c>
      <c r="D234" s="398" t="s">
        <v>170</v>
      </c>
      <c r="E234" s="5"/>
      <c r="F234" s="5"/>
      <c r="G234" s="5"/>
      <c r="H234" s="5"/>
      <c r="I234" s="5"/>
      <c r="K234" s="189"/>
    </row>
    <row r="235" spans="1:11" s="2" customFormat="1" ht="15" customHeight="1" x14ac:dyDescent="0.2">
      <c r="A235" s="78"/>
      <c r="B235" s="401" t="s">
        <v>881</v>
      </c>
      <c r="C235" s="466" t="str">
        <f>IF(AND(ISNUMBER(C236),ISNUMBER(C237),ISNUMBER(C238),ISNUMBER(C239)),SUM(C236:C239),"")</f>
        <v/>
      </c>
      <c r="D235" s="467" t="str">
        <f>IF(AND(ISNUMBER(D236),ISNUMBER(D237),ISNUMBER(D238),ISNUMBER(D239)),SUM(D236:D239),"")</f>
        <v/>
      </c>
      <c r="E235" s="5"/>
      <c r="F235" s="5"/>
      <c r="G235" s="5"/>
      <c r="H235" s="5"/>
      <c r="I235" s="5"/>
      <c r="K235" s="189"/>
    </row>
    <row r="236" spans="1:11" s="2" customFormat="1" ht="15" customHeight="1" x14ac:dyDescent="0.2">
      <c r="A236" s="78"/>
      <c r="B236" s="412" t="s">
        <v>873</v>
      </c>
      <c r="C236" s="464"/>
      <c r="D236" s="451"/>
      <c r="E236" s="5"/>
      <c r="F236" s="5"/>
      <c r="G236" s="5"/>
      <c r="H236" s="5"/>
      <c r="I236" s="5"/>
      <c r="K236" s="189"/>
    </row>
    <row r="237" spans="1:11" s="2" customFormat="1" ht="15" customHeight="1" x14ac:dyDescent="0.2">
      <c r="A237" s="78"/>
      <c r="B237" s="412" t="s">
        <v>874</v>
      </c>
      <c r="C237" s="464"/>
      <c r="D237" s="451"/>
      <c r="E237" s="5"/>
      <c r="F237" s="5"/>
      <c r="G237" s="5"/>
      <c r="H237" s="5"/>
      <c r="I237" s="5"/>
      <c r="K237" s="189"/>
    </row>
    <row r="238" spans="1:11" s="2" customFormat="1" ht="15" customHeight="1" x14ac:dyDescent="0.2">
      <c r="A238" s="78"/>
      <c r="B238" s="412" t="s">
        <v>875</v>
      </c>
      <c r="C238" s="464"/>
      <c r="D238" s="451"/>
      <c r="E238" s="5"/>
      <c r="F238" s="5"/>
      <c r="G238" s="5"/>
      <c r="H238" s="5"/>
      <c r="I238" s="5"/>
      <c r="K238" s="189"/>
    </row>
    <row r="239" spans="1:11" s="2" customFormat="1" ht="15" customHeight="1" x14ac:dyDescent="0.2">
      <c r="A239" s="78"/>
      <c r="B239" s="468" t="s">
        <v>876</v>
      </c>
      <c r="C239" s="465"/>
      <c r="D239" s="452"/>
      <c r="E239" s="5"/>
      <c r="F239" s="5"/>
      <c r="G239" s="5"/>
      <c r="H239" s="5"/>
      <c r="I239" s="5"/>
      <c r="K239" s="189"/>
    </row>
    <row r="240" spans="1:11" s="2" customFormat="1" ht="15" customHeight="1" x14ac:dyDescent="0.2">
      <c r="A240" s="78"/>
      <c r="B240" s="239"/>
      <c r="C240" s="202"/>
      <c r="D240" s="202"/>
      <c r="E240" s="5"/>
      <c r="F240" s="5"/>
      <c r="G240" s="5"/>
      <c r="H240" s="5"/>
      <c r="I240" s="5"/>
      <c r="K240" s="189"/>
    </row>
    <row r="241" spans="1:11" s="2" customFormat="1" ht="15" customHeight="1" x14ac:dyDescent="0.2">
      <c r="A241" s="78"/>
      <c r="B241" s="469" t="s">
        <v>877</v>
      </c>
      <c r="C241" s="470"/>
      <c r="D241" s="471"/>
      <c r="E241" s="5"/>
      <c r="F241" s="5"/>
      <c r="G241" s="5"/>
      <c r="H241" s="5"/>
      <c r="I241" s="5"/>
      <c r="K241" s="189"/>
    </row>
    <row r="242" spans="1:11" s="2" customFormat="1" ht="30" customHeight="1" x14ac:dyDescent="0.2">
      <c r="A242" s="78"/>
      <c r="B242" s="5"/>
      <c r="C242" s="202"/>
      <c r="D242" s="202"/>
      <c r="E242" s="5"/>
      <c r="F242" s="5"/>
      <c r="G242" s="5"/>
      <c r="H242" s="5"/>
      <c r="I242" s="5"/>
      <c r="K242" s="189"/>
    </row>
    <row r="243" spans="1:11" s="2" customFormat="1" ht="15" customHeight="1" x14ac:dyDescent="0.2">
      <c r="A243" s="78"/>
      <c r="B243" s="453" t="s">
        <v>878</v>
      </c>
      <c r="C243" s="371" t="s">
        <v>872</v>
      </c>
      <c r="D243" s="398" t="s">
        <v>170</v>
      </c>
      <c r="E243" s="5"/>
      <c r="F243" s="5"/>
      <c r="G243" s="5"/>
      <c r="H243" s="5"/>
      <c r="I243" s="5"/>
      <c r="K243" s="189"/>
    </row>
    <row r="244" spans="1:11" s="2" customFormat="1" ht="15" customHeight="1" x14ac:dyDescent="0.2">
      <c r="A244" s="78"/>
      <c r="B244" s="486" t="s">
        <v>881</v>
      </c>
      <c r="C244" s="466" t="str">
        <f>IF(AND(ISNUMBER(C245),ISNUMBER(C246),ISNUMBER(C247),ISNUMBER(C248)),SUM(C245:C248),"")</f>
        <v/>
      </c>
      <c r="D244" s="487"/>
      <c r="E244" s="5"/>
      <c r="F244" s="5"/>
      <c r="G244" s="5"/>
      <c r="H244" s="5"/>
      <c r="I244" s="5"/>
      <c r="K244" s="189"/>
    </row>
    <row r="245" spans="1:11" s="2" customFormat="1" ht="15" customHeight="1" x14ac:dyDescent="0.2">
      <c r="A245" s="78"/>
      <c r="B245" s="412" t="s">
        <v>873</v>
      </c>
      <c r="C245" s="464"/>
      <c r="D245" s="411"/>
      <c r="E245" s="5"/>
      <c r="F245" s="5"/>
      <c r="G245" s="5"/>
      <c r="H245" s="5"/>
      <c r="I245" s="5"/>
      <c r="K245" s="189"/>
    </row>
    <row r="246" spans="1:11" s="2" customFormat="1" ht="15" customHeight="1" x14ac:dyDescent="0.2">
      <c r="A246" s="78"/>
      <c r="B246" s="412" t="s">
        <v>874</v>
      </c>
      <c r="C246" s="464"/>
      <c r="D246" s="411"/>
      <c r="E246" s="5"/>
      <c r="F246" s="5"/>
      <c r="G246" s="5"/>
      <c r="H246" s="5"/>
      <c r="I246" s="5"/>
      <c r="K246" s="189"/>
    </row>
    <row r="247" spans="1:11" s="2" customFormat="1" ht="15" customHeight="1" x14ac:dyDescent="0.2">
      <c r="A247" s="78"/>
      <c r="B247" s="412" t="s">
        <v>875</v>
      </c>
      <c r="C247" s="464"/>
      <c r="D247" s="411"/>
      <c r="E247" s="5"/>
      <c r="F247" s="5"/>
      <c r="G247" s="5"/>
      <c r="H247" s="5"/>
      <c r="I247" s="5"/>
      <c r="K247" s="189"/>
    </row>
    <row r="248" spans="1:11" s="2" customFormat="1" ht="15" customHeight="1" x14ac:dyDescent="0.2">
      <c r="A248" s="78"/>
      <c r="B248" s="468" t="s">
        <v>876</v>
      </c>
      <c r="C248" s="465"/>
      <c r="D248" s="418"/>
      <c r="E248" s="5"/>
      <c r="F248" s="5"/>
      <c r="G248" s="5"/>
      <c r="H248" s="5"/>
      <c r="I248" s="5"/>
      <c r="K248" s="189"/>
    </row>
    <row r="249" spans="1:11" s="2" customFormat="1" ht="15" customHeight="1" x14ac:dyDescent="0.2">
      <c r="A249" s="78"/>
      <c r="B249" s="100"/>
      <c r="C249" s="202"/>
      <c r="D249" s="202"/>
      <c r="E249" s="5"/>
      <c r="F249" s="5"/>
      <c r="G249" s="5"/>
      <c r="H249" s="5"/>
      <c r="I249" s="5"/>
      <c r="K249" s="189"/>
    </row>
    <row r="250" spans="1:11" s="2" customFormat="1" ht="15" customHeight="1" x14ac:dyDescent="0.2">
      <c r="A250" s="78"/>
      <c r="B250" s="469" t="s">
        <v>877</v>
      </c>
      <c r="C250" s="470"/>
      <c r="D250" s="433"/>
      <c r="E250" s="5"/>
      <c r="F250" s="5"/>
      <c r="G250" s="5"/>
      <c r="H250" s="5"/>
      <c r="I250" s="5"/>
      <c r="K250" s="189"/>
    </row>
    <row r="251" spans="1:11" s="2" customFormat="1" ht="15" customHeight="1" x14ac:dyDescent="0.2">
      <c r="A251" s="78"/>
      <c r="B251" s="186"/>
      <c r="C251" s="202"/>
      <c r="D251" s="202"/>
      <c r="E251" s="5"/>
      <c r="F251" s="5"/>
      <c r="G251" s="5"/>
      <c r="H251" s="5"/>
      <c r="I251" s="5"/>
      <c r="K251" s="189"/>
    </row>
    <row r="252" spans="1:11" s="2" customFormat="1" ht="15" customHeight="1" x14ac:dyDescent="0.2">
      <c r="A252" s="78"/>
      <c r="B252" s="469" t="s">
        <v>879</v>
      </c>
      <c r="C252" s="432"/>
      <c r="D252" s="471"/>
      <c r="E252" s="5"/>
      <c r="F252" s="5"/>
      <c r="G252" s="5"/>
      <c r="H252" s="5"/>
      <c r="I252" s="5"/>
      <c r="K252" s="189"/>
    </row>
    <row r="253" spans="1:11" s="2" customFormat="1" ht="15" customHeight="1" x14ac:dyDescent="0.2">
      <c r="A253" s="78"/>
      <c r="C253" s="5"/>
      <c r="D253" s="1577"/>
      <c r="E253" s="5"/>
      <c r="F253" s="5"/>
      <c r="G253" s="5"/>
      <c r="H253" s="5"/>
      <c r="I253" s="5"/>
      <c r="K253" s="189"/>
    </row>
    <row r="254" spans="1:11" s="2" customFormat="1" ht="15" customHeight="1" x14ac:dyDescent="0.2">
      <c r="A254" s="78"/>
      <c r="B254" s="1566" t="str">
        <f>CONCATENATE("Check: total RWA for QCCPs should equal total RWA in row ", ROW(F126))</f>
        <v>Check: total RWA for QCCPs should equal total RWA in row 126</v>
      </c>
      <c r="C254" s="432"/>
      <c r="D254" s="1576" t="str">
        <f>IF(AND(ISNUMBER(D235),ISNUMBER(D241),ISNUMBER(D252),SUM(D235,D241,D252)&lt;&gt;F126),"No","Yes")</f>
        <v>Yes</v>
      </c>
      <c r="E254" s="5"/>
      <c r="F254" s="5"/>
      <c r="G254" s="5"/>
      <c r="H254" s="5"/>
      <c r="I254" s="5"/>
      <c r="K254" s="189"/>
    </row>
    <row r="255" spans="1:11" ht="45" customHeight="1" x14ac:dyDescent="0.25">
      <c r="A255" s="23" t="s">
        <v>495</v>
      </c>
      <c r="B255" s="13"/>
      <c r="C255" s="14"/>
      <c r="D255" s="29"/>
      <c r="E255" s="5"/>
      <c r="F255" s="29"/>
      <c r="G255" s="29"/>
      <c r="H255" s="29"/>
      <c r="I255" s="29"/>
      <c r="J255" s="29"/>
      <c r="K255" s="32"/>
    </row>
    <row r="256" spans="1:11" s="2" customFormat="1" ht="15" customHeight="1" x14ac:dyDescent="0.2">
      <c r="A256" s="67"/>
      <c r="B256" s="68"/>
      <c r="C256" s="3"/>
      <c r="D256" s="5"/>
      <c r="E256" s="5"/>
      <c r="F256" s="5"/>
      <c r="G256" s="5"/>
      <c r="H256" s="5"/>
      <c r="I256" s="5"/>
      <c r="J256" s="5"/>
      <c r="K256" s="4"/>
    </row>
    <row r="257" spans="1:11" s="2" customFormat="1" ht="15" customHeight="1" x14ac:dyDescent="0.2">
      <c r="A257" s="67"/>
      <c r="B257" s="1666"/>
      <c r="C257" s="1678" t="s">
        <v>170</v>
      </c>
      <c r="D257" s="1679"/>
      <c r="E257" s="5"/>
      <c r="F257" s="5"/>
      <c r="G257" s="5"/>
      <c r="H257" s="5"/>
      <c r="I257" s="5"/>
      <c r="J257" s="5"/>
      <c r="K257" s="4"/>
    </row>
    <row r="258" spans="1:11" s="2" customFormat="1" ht="30" customHeight="1" x14ac:dyDescent="0.2">
      <c r="A258" s="78"/>
      <c r="B258" s="1667"/>
      <c r="C258" s="488" t="s">
        <v>328</v>
      </c>
      <c r="D258" s="489" t="s">
        <v>1104</v>
      </c>
      <c r="E258" s="5"/>
      <c r="F258" s="5"/>
      <c r="G258" s="5"/>
      <c r="H258" s="5"/>
      <c r="I258" s="5"/>
      <c r="J258" s="5"/>
      <c r="K258" s="4"/>
    </row>
    <row r="259" spans="1:11" s="2" customFormat="1" ht="15" customHeight="1" x14ac:dyDescent="0.2">
      <c r="A259" s="78"/>
      <c r="B259" s="473" t="s">
        <v>493</v>
      </c>
      <c r="C259" s="474"/>
      <c r="D259" s="475" t="str">
        <f>IF(ISNUMBER(DefCapB3!D24),DefCapB3!D24,"")</f>
        <v/>
      </c>
      <c r="E259" s="5"/>
      <c r="F259" s="5"/>
      <c r="G259" s="5"/>
      <c r="H259" s="5"/>
      <c r="I259" s="5"/>
      <c r="J259" s="5"/>
      <c r="K259" s="4"/>
    </row>
    <row r="260" spans="1:11" s="2" customFormat="1" ht="15" customHeight="1" x14ac:dyDescent="0.2">
      <c r="A260" s="67"/>
      <c r="B260" s="340" t="s">
        <v>582</v>
      </c>
      <c r="C260" s="476" t="str">
        <f>IF(AND(ISNUMBER(C137),ISNUMBER(C174),ISNUMBER(C178),ISNUMBER(C179),OR(ISNUMBER(C188),C43="Yes")),C137+12.5*C174+C178+C179+C188,"")</f>
        <v/>
      </c>
      <c r="D260" s="472" t="str">
        <f>IF(AND(ISNUMBER(F137),ISNUMBER(D174),ISNUMBER(C178),ISNUMBER(C179),ISNUMBER(D259),OR(ISNUMBER(C188),C43="Yes")),F137+12.5*D174+C178+C179+C188+D259,"")</f>
        <v/>
      </c>
      <c r="E260" s="5"/>
      <c r="F260" s="5"/>
      <c r="G260" s="5"/>
      <c r="H260" s="5"/>
      <c r="I260" s="5"/>
      <c r="J260" s="5"/>
      <c r="K260" s="4"/>
    </row>
    <row r="261" spans="1:11" s="2" customFormat="1" ht="30" customHeight="1" x14ac:dyDescent="0.2">
      <c r="A261" s="78"/>
      <c r="B261" s="3"/>
      <c r="C261" s="3"/>
      <c r="D261" s="5"/>
      <c r="E261" s="5"/>
      <c r="F261" s="5"/>
      <c r="G261" s="5"/>
      <c r="H261" s="5"/>
      <c r="I261" s="5"/>
      <c r="J261" s="5"/>
      <c r="K261" s="4"/>
    </row>
    <row r="262" spans="1:11" s="2" customFormat="1" ht="15" customHeight="1" x14ac:dyDescent="0.2">
      <c r="A262" s="67"/>
      <c r="B262" s="1668"/>
      <c r="C262" s="1678" t="s">
        <v>561</v>
      </c>
      <c r="D262" s="1679"/>
      <c r="E262" s="5"/>
      <c r="F262" s="5"/>
      <c r="G262" s="5"/>
      <c r="H262" s="5"/>
      <c r="I262" s="5"/>
      <c r="J262" s="5"/>
      <c r="K262" s="4"/>
    </row>
    <row r="263" spans="1:11" s="2" customFormat="1" ht="15" customHeight="1" x14ac:dyDescent="0.2">
      <c r="A263" s="67"/>
      <c r="B263" s="1669"/>
      <c r="C263" s="1670" t="s">
        <v>328</v>
      </c>
      <c r="D263" s="1672" t="s">
        <v>1104</v>
      </c>
      <c r="E263" s="5"/>
      <c r="F263" s="5"/>
      <c r="G263" s="5"/>
      <c r="H263" s="5"/>
      <c r="I263" s="5"/>
      <c r="J263" s="5"/>
      <c r="K263" s="4"/>
    </row>
    <row r="264" spans="1:11" s="2" customFormat="1" ht="15" customHeight="1" x14ac:dyDescent="0.2">
      <c r="A264" s="67"/>
      <c r="B264" s="485" t="s">
        <v>494</v>
      </c>
      <c r="C264" s="1671"/>
      <c r="D264" s="1673"/>
      <c r="E264" s="5"/>
      <c r="F264" s="5"/>
      <c r="G264" s="5"/>
      <c r="H264" s="5"/>
      <c r="I264" s="5"/>
      <c r="J264" s="5"/>
      <c r="K264" s="4"/>
    </row>
    <row r="265" spans="1:11" s="2" customFormat="1" ht="15" customHeight="1" x14ac:dyDescent="0.2">
      <c r="A265" s="67"/>
      <c r="B265" s="482" t="s">
        <v>37</v>
      </c>
      <c r="C265" s="483" t="str">
        <f>IF(AND(ISNUMBER(C57),ISNUMBER(C260)),C57/C260,"")</f>
        <v/>
      </c>
      <c r="D265" s="484" t="str">
        <f>IF(AND(ISNUMBER(D57),ISNUMBER(D260)),D57/D260,"")</f>
        <v/>
      </c>
      <c r="E265" s="5"/>
      <c r="F265" s="5"/>
      <c r="G265" s="5"/>
      <c r="H265" s="5"/>
      <c r="I265" s="5"/>
      <c r="J265" s="5"/>
      <c r="K265" s="4"/>
    </row>
    <row r="266" spans="1:11" s="2" customFormat="1" ht="15" customHeight="1" x14ac:dyDescent="0.2">
      <c r="A266" s="67"/>
      <c r="B266" s="376" t="s">
        <v>38</v>
      </c>
      <c r="C266" s="477" t="str">
        <f>IF(AND(ISNUMBER(C64),ISNUMBER(C260)),C64/C260,"")</f>
        <v/>
      </c>
      <c r="D266" s="478" t="str">
        <f>IF(AND(ISNUMBER(D64),ISNUMBER(D260)),D64/D260,"")</f>
        <v/>
      </c>
      <c r="E266" s="5"/>
      <c r="F266" s="5"/>
      <c r="G266" s="5"/>
      <c r="H266" s="5"/>
      <c r="I266" s="5"/>
      <c r="J266" s="5"/>
      <c r="K266" s="4"/>
    </row>
    <row r="267" spans="1:11" s="2" customFormat="1" ht="15" customHeight="1" x14ac:dyDescent="0.2">
      <c r="A267" s="67"/>
      <c r="B267" s="479" t="s">
        <v>113</v>
      </c>
      <c r="C267" s="480" t="str">
        <f>IF(AND(ISNUMBER(C56),ISNUMBER(C260)),C56/C260,"")</f>
        <v/>
      </c>
      <c r="D267" s="481" t="str">
        <f>IF(AND(ISNUMBER(D56),ISNUMBER(D260)),D56/D260,"")</f>
        <v/>
      </c>
      <c r="E267" s="5"/>
      <c r="F267" s="5"/>
      <c r="G267" s="5"/>
      <c r="H267" s="5"/>
      <c r="I267" s="5"/>
      <c r="J267" s="5"/>
      <c r="K267" s="4"/>
    </row>
    <row r="268" spans="1:11" s="2" customFormat="1" ht="15" customHeight="1" x14ac:dyDescent="0.2">
      <c r="A268" s="80"/>
      <c r="B268" s="75"/>
      <c r="C268" s="75"/>
      <c r="D268" s="71"/>
      <c r="E268" s="71"/>
      <c r="F268" s="71"/>
      <c r="G268" s="71"/>
      <c r="H268" s="71"/>
      <c r="I268" s="71"/>
      <c r="J268" s="71"/>
      <c r="K268" s="98"/>
    </row>
  </sheetData>
  <customSheetViews>
    <customSheetView guid="{7608A575-AD39-4DFE-B654-965E0A886A86}" scale="75" showPageBreaks="1" printArea="1" showRuler="0" topLeftCell="A10">
      <rowBreaks count="3" manualBreakCount="3">
        <brk id="26" max="9" man="1"/>
        <brk id="68" max="9" man="1"/>
        <brk id="68" min="10" max="15" man="1"/>
      </rowBreaks>
      <pageMargins left="0.59055118110236227" right="0.59055118110236227" top="0.98425196850393704" bottom="0.98425196850393704" header="0.51181102362204722" footer="0.51181102362204722"/>
      <pageSetup paperSize="9" scale="50" fitToHeight="4" pageOrder="overThenDown" orientation="landscape"/>
      <headerFooter alignWithMargins="0">
        <oddHeader>&amp;L&amp;"Arial,Bold"&amp;14Basel Committee on Banking Supervision
Basel III monitoring template&amp;C&amp;14&amp;F
&amp;A&amp;R&amp;"Arial,Bold"&amp;14Confidential</oddHeader>
        <oddFooter>&amp;L&amp;14&amp;D  &amp;T&amp;R&amp;14Page &amp;P of &amp;N</oddFooter>
      </headerFooter>
    </customSheetView>
    <customSheetView guid="{53E8D147-A870-4F3F-BF63-24587CEF7636}" scale="75" showPageBreaks="1" printArea="1" showRuler="0" topLeftCell="A13">
      <selection activeCell="C34" sqref="C34"/>
      <rowBreaks count="3" manualBreakCount="3">
        <brk id="26" max="9" man="1"/>
        <brk id="67" max="9" man="1"/>
        <brk id="67" min="10" max="15" man="1"/>
      </rowBreaks>
      <pageMargins left="0.59055118110236227" right="0.59055118110236227" top="0.98425196850393704" bottom="0.98425196850393704" header="0.51181102362204722" footer="0.51181102362204722"/>
      <pageSetup paperSize="9" scale="50" fitToHeight="4" pageOrder="overThenDown" orientation="landscape"/>
      <headerFooter alignWithMargins="0">
        <oddHeader>&amp;L&amp;"Arial,Bold"&amp;14Basel Committee on Banking Supervision
Basel III monitoring template&amp;C&amp;14&amp;F
&amp;A&amp;R&amp;"Arial,Bold"&amp;14Confidential</oddHeader>
        <oddFooter>&amp;L&amp;14&amp;D  &amp;T&amp;R&amp;14Page &amp;P of &amp;N</oddFooter>
      </headerFooter>
    </customSheetView>
    <customSheetView guid="{15489521-78C1-4B59-8BC9-AACD7EBC6362}" scale="75" showPageBreaks="1" printArea="1" showRuler="0">
      <selection activeCell="F11" sqref="F11"/>
      <rowBreaks count="3" manualBreakCount="3">
        <brk id="26" max="9" man="1"/>
        <brk id="67" max="9" man="1"/>
        <brk id="67" min="10" max="15" man="1"/>
      </rowBreaks>
      <pageMargins left="0.59055118110236227" right="0.59055118110236227" top="0.98425196850393704" bottom="0.98425196850393704" header="0.51181102362204722" footer="0.51181102362204722"/>
      <pageSetup paperSize="9" scale="50" fitToHeight="4" pageOrder="overThenDown" orientation="landscape"/>
      <headerFooter alignWithMargins="0">
        <oddHeader>&amp;L&amp;"Arial,Bold"&amp;14Basel Committee on Banking Supervision
Basel III monitoring template&amp;C&amp;14&amp;F
&amp;A&amp;R&amp;"Arial,Bold"&amp;14Confidential</oddHeader>
        <oddFooter>&amp;L&amp;14&amp;D  &amp;T&amp;R&amp;14Page &amp;P of &amp;N</oddFooter>
      </headerFooter>
    </customSheetView>
  </customSheetViews>
  <mergeCells count="29">
    <mergeCell ref="E5:I25"/>
    <mergeCell ref="H124:J124"/>
    <mergeCell ref="C131:E131"/>
    <mergeCell ref="C123:E123"/>
    <mergeCell ref="G140:H140"/>
    <mergeCell ref="F131:I131"/>
    <mergeCell ref="H132:I132"/>
    <mergeCell ref="C124:C125"/>
    <mergeCell ref="F124:F125"/>
    <mergeCell ref="C140:F140"/>
    <mergeCell ref="C132:C133"/>
    <mergeCell ref="F132:F133"/>
    <mergeCell ref="H97:J97"/>
    <mergeCell ref="F96:J96"/>
    <mergeCell ref="C97:G97"/>
    <mergeCell ref="C96:E96"/>
    <mergeCell ref="F123:J123"/>
    <mergeCell ref="B262:B263"/>
    <mergeCell ref="C263:C264"/>
    <mergeCell ref="D263:D264"/>
    <mergeCell ref="C141:C142"/>
    <mergeCell ref="D141:H141"/>
    <mergeCell ref="C257:D257"/>
    <mergeCell ref="C262:D262"/>
    <mergeCell ref="B54:B55"/>
    <mergeCell ref="B96:B98"/>
    <mergeCell ref="B123:B125"/>
    <mergeCell ref="B131:B133"/>
    <mergeCell ref="B257:B258"/>
  </mergeCells>
  <phoneticPr fontId="8" type="noConversion"/>
  <conditionalFormatting sqref="C178:C179 C184:C187 C192 E164:H164 C162:D163 C159:D159 C201:C203 C195:C198 C156:D157 E160:H160 C153:D153 C147:D150 E145:H145 C143:D145 C166:D168 C170:D173 E168:H168 C215:C216 C120:E120 C135:C136 F135:F136 C58 E119:J119 F114:G114 C104:E105 E110:E117 C110:C117 D110:D119 C119 E100:E102 C100:D100 C102:D102 D101 C61 C69 C86:C88 C79:C84 C66 H107:J107 G110:J110 G111:G113 F110:F111 C107:G108 F105:G105 F104:J104 F102:G102 C206:C210 F100:J100 C218:C221 C223:C226 H136:I136">
    <cfRule type="cellIs" dxfId="33" priority="91" stopIfTrue="1" operator="lessThan">
      <formula>0</formula>
    </cfRule>
  </conditionalFormatting>
  <conditionalFormatting sqref="D58 D61 D66">
    <cfRule type="cellIs" dxfId="32" priority="85" stopIfTrue="1" operator="lessThan">
      <formula>0</formula>
    </cfRule>
  </conditionalFormatting>
  <conditionalFormatting sqref="D127:D129">
    <cfRule type="cellIs" dxfId="31" priority="62" stopIfTrue="1" operator="lessThan">
      <formula>0</formula>
    </cfRule>
  </conditionalFormatting>
  <conditionalFormatting sqref="F127:F128">
    <cfRule type="cellIs" dxfId="30" priority="61" stopIfTrue="1" operator="lessThan">
      <formula>0</formula>
    </cfRule>
  </conditionalFormatting>
  <conditionalFormatting sqref="H127:J127">
    <cfRule type="cellIs" dxfId="29" priority="60" stopIfTrue="1" operator="lessThan">
      <formula>0</formula>
    </cfRule>
  </conditionalFormatting>
  <conditionalFormatting sqref="C127:C128">
    <cfRule type="cellIs" dxfId="28" priority="59" stopIfTrue="1" operator="lessThan">
      <formula>0</formula>
    </cfRule>
  </conditionalFormatting>
  <conditionalFormatting sqref="C235:C239">
    <cfRule type="cellIs" dxfId="27" priority="58" stopIfTrue="1" operator="lessThan">
      <formula>0</formula>
    </cfRule>
  </conditionalFormatting>
  <conditionalFormatting sqref="C244">
    <cfRule type="cellIs" dxfId="26" priority="56" stopIfTrue="1" operator="lessThan">
      <formula>0</formula>
    </cfRule>
  </conditionalFormatting>
  <conditionalFormatting sqref="C241">
    <cfRule type="cellIs" dxfId="25" priority="57" stopIfTrue="1" operator="lessThan">
      <formula>0</formula>
    </cfRule>
  </conditionalFormatting>
  <conditionalFormatting sqref="D235:D239">
    <cfRule type="cellIs" dxfId="24" priority="55" stopIfTrue="1" operator="lessThan">
      <formula>0</formula>
    </cfRule>
  </conditionalFormatting>
  <conditionalFormatting sqref="D241">
    <cfRule type="cellIs" dxfId="23" priority="54" stopIfTrue="1" operator="lessThan">
      <formula>0</formula>
    </cfRule>
  </conditionalFormatting>
  <conditionalFormatting sqref="C245:C248">
    <cfRule type="cellIs" dxfId="22" priority="30" stopIfTrue="1" operator="lessThan">
      <formula>0</formula>
    </cfRule>
  </conditionalFormatting>
  <conditionalFormatting sqref="C250">
    <cfRule type="cellIs" dxfId="21" priority="28" stopIfTrue="1" operator="lessThan">
      <formula>0</formula>
    </cfRule>
  </conditionalFormatting>
  <conditionalFormatting sqref="D252">
    <cfRule type="cellIs" dxfId="20" priority="26" stopIfTrue="1" operator="lessThan">
      <formula>0</formula>
    </cfRule>
  </conditionalFormatting>
  <conditionalFormatting sqref="C63 C68 D146 D151 C152:D152 D154:D155 D161 D165 D169 C211:C212 C228 D254">
    <cfRule type="cellIs" dxfId="19" priority="1" stopIfTrue="1" operator="equal">
      <formula>"No"</formula>
    </cfRule>
    <cfRule type="cellIs" dxfId="18" priority="2" stopIfTrue="1" operator="equal">
      <formula>"Yes"</formula>
    </cfRule>
  </conditionalFormatting>
  <dataValidations count="6">
    <dataValidation type="list" showInputMessage="1" showErrorMessage="1" sqref="C231 C43:C46 C8:C11 C21:C31 C33 C35">
      <formula1>YesNo</formula1>
    </dataValidation>
    <dataValidation type="list" showInputMessage="1" showErrorMessage="1" sqref="C40">
      <formula1>Accounting</formula1>
    </dataValidation>
    <dataValidation type="list" allowBlank="1" showInputMessage="1" showErrorMessage="1" sqref="C13">
      <formula1>Group</formula1>
    </dataValidation>
    <dataValidation type="list" showInputMessage="1" showErrorMessage="1" sqref="C12">
      <formula1>BankType</formula1>
    </dataValidation>
    <dataValidation type="list" allowBlank="1" showInputMessage="1" showErrorMessage="1" sqref="C14">
      <formula1>BankTypeNumeric</formula1>
    </dataValidation>
    <dataValidation type="list" showInputMessage="1" showErrorMessage="1" sqref="C232:C233">
      <formula1>Test1</formula1>
    </dataValidation>
  </dataValidations>
  <printOptions headings="1"/>
  <pageMargins left="0.59055118110236227" right="0.59055118110236227" top="0.98425196850393704" bottom="0.98425196850393704" header="0.51181102362204722" footer="0.51181102362204722"/>
  <pageSetup paperSize="9" scale="50" fitToHeight="4" pageOrder="overThenDown" orientation="landscape" r:id="rId1"/>
  <headerFooter alignWithMargins="0">
    <oddHeader>&amp;L&amp;"Arial,Bold"&amp;14Basel Committee on Banking Supervision
Basel III monitoring template&amp;C&amp;14&amp;F
&amp;A&amp;R&amp;"Arial,Bold"&amp;14Confidential when completed</oddHeader>
    <oddFooter>&amp;L&amp;14&amp;D  &amp;T&amp;R&amp;14Page &amp;P of &amp;N</oddFooter>
  </headerFooter>
  <rowBreaks count="5" manualBreakCount="5">
    <brk id="50" max="7" man="1"/>
    <brk id="89" max="11" man="1"/>
    <brk id="137" max="7" man="1"/>
    <brk id="179" max="7" man="1"/>
    <brk id="222" max="10" man="1"/>
  </rowBreaks>
  <ignoredErrors>
    <ignoredError sqref="C56:D60 C99:G121 C126:J129 C134:F134 C146:D167 C174:D175 C188 C204:C206 C227 C235:D254 C260:D260 C63:D68 D61 D62 B211:B212 C212:C213 C169:D169 C168" emptyCellReferenc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B70"/>
  <sheetViews>
    <sheetView zoomScale="70" zoomScaleNormal="70" zoomScaleSheetLayoutView="75" workbookViewId="0"/>
  </sheetViews>
  <sheetFormatPr defaultColWidth="8.85546875" defaultRowHeight="15" customHeight="1" x14ac:dyDescent="0.2"/>
  <cols>
    <col min="1" max="1" width="1.7109375" style="8" customWidth="1"/>
    <col min="2" max="2" width="48.7109375" style="8" customWidth="1"/>
    <col min="3" max="3" width="12.7109375" style="8" customWidth="1"/>
    <col min="4" max="4" width="14.7109375" customWidth="1"/>
    <col min="5" max="10" width="16.7109375" customWidth="1"/>
    <col min="11" max="11" width="12.7109375" customWidth="1"/>
    <col min="12" max="12" width="14.7109375" customWidth="1"/>
    <col min="13" max="14" width="15.7109375" customWidth="1"/>
    <col min="15" max="15" width="36.7109375" style="234" customWidth="1"/>
    <col min="16" max="16" width="12.7109375" customWidth="1"/>
    <col min="17" max="26" width="15.7109375" customWidth="1"/>
    <col min="27" max="27" width="36.5703125" customWidth="1"/>
    <col min="28" max="28" width="1.7109375" customWidth="1"/>
  </cols>
  <sheetData>
    <row r="1" spans="1:28" ht="30" customHeight="1" x14ac:dyDescent="0.4">
      <c r="A1" s="38" t="s">
        <v>884</v>
      </c>
      <c r="B1" s="42"/>
      <c r="C1" s="44"/>
      <c r="D1" s="230"/>
      <c r="E1" s="230"/>
      <c r="F1" s="230"/>
      <c r="G1" s="230"/>
      <c r="H1" s="230"/>
      <c r="I1" s="230"/>
      <c r="J1" s="230"/>
      <c r="K1" s="230"/>
      <c r="L1" s="230"/>
      <c r="M1" s="203"/>
      <c r="N1" s="203"/>
      <c r="O1" s="203"/>
      <c r="P1" s="203"/>
      <c r="Q1" s="230"/>
      <c r="R1" s="230"/>
      <c r="S1" s="230"/>
      <c r="T1" s="230"/>
      <c r="U1" s="230"/>
      <c r="V1" s="230"/>
      <c r="W1" s="230"/>
      <c r="X1" s="230"/>
      <c r="Y1" s="230"/>
      <c r="Z1" s="203"/>
      <c r="AA1" s="203"/>
      <c r="AB1" s="204"/>
    </row>
    <row r="2" spans="1:28" ht="15" customHeight="1" x14ac:dyDescent="0.25">
      <c r="A2" s="23"/>
      <c r="B2" s="253"/>
      <c r="C2" s="14"/>
      <c r="D2" s="231"/>
      <c r="E2" s="231"/>
      <c r="F2" s="231"/>
      <c r="G2" s="231"/>
      <c r="H2" s="231"/>
      <c r="I2" s="231"/>
      <c r="J2" s="231"/>
      <c r="K2" s="227"/>
      <c r="L2" s="227"/>
      <c r="M2" s="205"/>
      <c r="N2" s="205"/>
      <c r="O2" s="1332"/>
      <c r="P2" s="205"/>
      <c r="Q2" s="227"/>
      <c r="R2" s="227"/>
      <c r="S2" s="227"/>
      <c r="T2" s="227"/>
      <c r="U2" s="227"/>
      <c r="V2" s="227"/>
      <c r="W2" s="227"/>
      <c r="X2" s="227"/>
      <c r="Y2" s="227"/>
      <c r="Z2" s="205"/>
      <c r="AA2" s="205"/>
      <c r="AB2" s="206"/>
    </row>
    <row r="3" spans="1:28" ht="90" customHeight="1" x14ac:dyDescent="0.2">
      <c r="A3" s="7"/>
      <c r="B3" s="1027"/>
      <c r="C3" s="1678" t="s">
        <v>885</v>
      </c>
      <c r="D3" s="1678" t="s">
        <v>886</v>
      </c>
      <c r="E3" s="1802" t="s">
        <v>887</v>
      </c>
      <c r="F3" s="1802"/>
      <c r="G3" s="1802"/>
      <c r="H3" s="1802"/>
      <c r="I3" s="1802"/>
      <c r="J3" s="1682" t="s">
        <v>888</v>
      </c>
      <c r="K3" s="1676" t="s">
        <v>1188</v>
      </c>
      <c r="L3" s="1674" t="str">
        <f>"Number of legal entities of the banking group in which the exposures of column " &amp; LEFT(ADDRESS(1,COLUMN(K1),4),1) &amp; " are booked"</f>
        <v>Number of legal entities of the banking group in which the exposures of column K are booked</v>
      </c>
      <c r="M3" s="1674" t="s">
        <v>890</v>
      </c>
      <c r="N3" s="1674" t="s">
        <v>891</v>
      </c>
      <c r="O3" s="1674" t="s">
        <v>1082</v>
      </c>
      <c r="P3" s="1674" t="s">
        <v>937</v>
      </c>
      <c r="Q3" s="1803" t="s">
        <v>889</v>
      </c>
      <c r="R3" s="1803"/>
      <c r="S3" s="1803"/>
      <c r="T3" s="1803"/>
      <c r="U3" s="1803"/>
      <c r="V3" s="1803"/>
      <c r="W3" s="1803"/>
      <c r="X3" s="1804"/>
      <c r="Y3" s="1804"/>
      <c r="Z3" s="1804"/>
      <c r="AA3" s="1805" t="s">
        <v>892</v>
      </c>
      <c r="AB3" s="206"/>
    </row>
    <row r="4" spans="1:28" ht="30" customHeight="1" x14ac:dyDescent="0.2">
      <c r="A4" s="7"/>
      <c r="B4" s="1028"/>
      <c r="C4" s="1678"/>
      <c r="D4" s="1678"/>
      <c r="E4" s="371" t="s">
        <v>893</v>
      </c>
      <c r="F4" s="371">
        <v>2014</v>
      </c>
      <c r="G4" s="371">
        <v>2015</v>
      </c>
      <c r="H4" s="371">
        <v>2016</v>
      </c>
      <c r="I4" s="371" t="s">
        <v>894</v>
      </c>
      <c r="J4" s="1683"/>
      <c r="K4" s="1676"/>
      <c r="L4" s="1675"/>
      <c r="M4" s="1675"/>
      <c r="N4" s="1675"/>
      <c r="O4" s="1675"/>
      <c r="P4" s="1675"/>
      <c r="Q4" s="1029">
        <v>0</v>
      </c>
      <c r="R4" s="488" t="s">
        <v>895</v>
      </c>
      <c r="S4" s="488" t="s">
        <v>896</v>
      </c>
      <c r="T4" s="488" t="s">
        <v>897</v>
      </c>
      <c r="U4" s="488" t="s">
        <v>898</v>
      </c>
      <c r="V4" s="488" t="s">
        <v>899</v>
      </c>
      <c r="W4" s="488" t="s">
        <v>900</v>
      </c>
      <c r="X4" s="488" t="s">
        <v>901</v>
      </c>
      <c r="Y4" s="488" t="s">
        <v>902</v>
      </c>
      <c r="Z4" s="488" t="s">
        <v>903</v>
      </c>
      <c r="AA4" s="1806"/>
      <c r="AB4" s="206"/>
    </row>
    <row r="5" spans="1:28" ht="15" customHeight="1" x14ac:dyDescent="0.2">
      <c r="A5" s="7"/>
      <c r="B5" s="1030" t="s">
        <v>497</v>
      </c>
      <c r="C5" s="432" t="str">
        <f>IF(AND(ISNUMBER(#REF!),ISNUMBER(#REF!)),SUM(C6:C6),"")</f>
        <v/>
      </c>
      <c r="D5" s="432"/>
      <c r="E5" s="432"/>
      <c r="F5" s="432"/>
      <c r="G5" s="432"/>
      <c r="H5" s="432"/>
      <c r="I5" s="432"/>
      <c r="J5" s="432"/>
      <c r="K5" s="1031"/>
      <c r="L5" s="1032"/>
      <c r="M5" s="1033"/>
      <c r="N5" s="1033"/>
      <c r="O5" s="1034"/>
      <c r="P5" s="432"/>
      <c r="Q5" s="1035" t="str">
        <f>IF(AND(ISNUMBER(Q6),ISNUMBER(Q7),ISNUMBER(Q18),ISNUMBER(Q19),ISNUMBER(Q32),ISNUMBER(Q33),ISNUMBER(Q34),ISNUMBER(Q35),ISNUMBER(Q38),ISNUMBER(Q39),ISNUMBER(Q42),ISNUMBER(Q43),ISNUMBER(Q44),ISNUMBER(Q45),ISNUMBER(Q46),ISNUMBER(Q47),ISNUMBER(Q48),ISNUMBER(Q49),ISNUMBER(Q50),ISNUMBER(Q51),ISNUMBER(Q52),ISNUMBER(Q53),ISNUMBER(Q60),ISNUMBER(Q61)),SUM(Q6:Q7,Q18:Q19,Q32:Q35,Q38:Q39,Q42:Q53,Q60:Q61),"")</f>
        <v/>
      </c>
      <c r="R5" s="1035" t="str">
        <f t="shared" ref="R5:Z5" si="0">IF(AND(ISNUMBER(R6),ISNUMBER(R7),ISNUMBER(R18),ISNUMBER(R19),ISNUMBER(R32),ISNUMBER(R33),ISNUMBER(R34),ISNUMBER(R35),ISNUMBER(R38),ISNUMBER(R39),ISNUMBER(R42),ISNUMBER(R43),ISNUMBER(R44),ISNUMBER(R45),ISNUMBER(R46),ISNUMBER(R47),ISNUMBER(R48),ISNUMBER(R49),ISNUMBER(R50),ISNUMBER(R51),ISNUMBER(R52),ISNUMBER(R53),ISNUMBER(R60),ISNUMBER(R61)),SUM(R6:R7,R18:R19,R32:R35,R38:R39,R42:R53,R60:R61),"")</f>
        <v/>
      </c>
      <c r="S5" s="1035" t="str">
        <f t="shared" si="0"/>
        <v/>
      </c>
      <c r="T5" s="1035" t="str">
        <f t="shared" si="0"/>
        <v/>
      </c>
      <c r="U5" s="1035" t="str">
        <f t="shared" si="0"/>
        <v/>
      </c>
      <c r="V5" s="1035" t="str">
        <f t="shared" si="0"/>
        <v/>
      </c>
      <c r="W5" s="1035" t="str">
        <f t="shared" si="0"/>
        <v/>
      </c>
      <c r="X5" s="1035" t="str">
        <f t="shared" si="0"/>
        <v/>
      </c>
      <c r="Y5" s="1035" t="str">
        <f t="shared" si="0"/>
        <v/>
      </c>
      <c r="Z5" s="1035" t="str">
        <f t="shared" si="0"/>
        <v/>
      </c>
      <c r="AA5" s="1036"/>
      <c r="AB5" s="206"/>
    </row>
    <row r="6" spans="1:28" s="2" customFormat="1" ht="15" customHeight="1" x14ac:dyDescent="0.2">
      <c r="A6" s="67"/>
      <c r="B6" s="1807" t="s">
        <v>438</v>
      </c>
      <c r="C6" s="1037" t="s">
        <v>904</v>
      </c>
      <c r="D6" s="258"/>
      <c r="E6" s="1038"/>
      <c r="F6" s="1038"/>
      <c r="G6" s="1038"/>
      <c r="H6" s="1038"/>
      <c r="I6" s="1038"/>
      <c r="J6" s="258"/>
      <c r="K6" s="1039"/>
      <c r="L6" s="1040"/>
      <c r="M6" s="1041"/>
      <c r="N6" s="1041"/>
      <c r="O6" s="1042"/>
      <c r="P6" s="1579" t="str">
        <f t="shared" ref="P6:P37" si="1">IF(SUM(Q6:Z6)=J6,"Yes","No")</f>
        <v>Yes</v>
      </c>
      <c r="Q6" s="1041"/>
      <c r="R6" s="1041"/>
      <c r="S6" s="1041"/>
      <c r="T6" s="1043"/>
      <c r="U6" s="1041"/>
      <c r="V6" s="1043"/>
      <c r="W6" s="1041"/>
      <c r="X6" s="1041"/>
      <c r="Y6" s="1041"/>
      <c r="Z6" s="1041"/>
      <c r="AA6" s="1044"/>
      <c r="AB6" s="225"/>
    </row>
    <row r="7" spans="1:28" s="2" customFormat="1" ht="15" customHeight="1" x14ac:dyDescent="0.2">
      <c r="A7" s="67"/>
      <c r="B7" s="1808"/>
      <c r="C7" s="1045" t="s">
        <v>905</v>
      </c>
      <c r="D7" s="464"/>
      <c r="E7" s="464"/>
      <c r="F7" s="464"/>
      <c r="G7" s="464"/>
      <c r="H7" s="464"/>
      <c r="I7" s="464"/>
      <c r="J7" s="464"/>
      <c r="K7" s="1046"/>
      <c r="L7" s="1047"/>
      <c r="M7" s="1048"/>
      <c r="N7" s="1048"/>
      <c r="O7" s="1049"/>
      <c r="P7" s="633" t="str">
        <f t="shared" si="1"/>
        <v>Yes</v>
      </c>
      <c r="Q7" s="1050"/>
      <c r="R7" s="1050"/>
      <c r="S7" s="1048"/>
      <c r="T7" s="1050"/>
      <c r="U7" s="1048"/>
      <c r="V7" s="1050"/>
      <c r="W7" s="1048"/>
      <c r="X7" s="1048"/>
      <c r="Y7" s="1048"/>
      <c r="Z7" s="1048"/>
      <c r="AA7" s="1051"/>
      <c r="AB7" s="225"/>
    </row>
    <row r="8" spans="1:28" s="2" customFormat="1" ht="15" customHeight="1" x14ac:dyDescent="0.2">
      <c r="A8" s="67"/>
      <c r="B8" s="1800" t="s">
        <v>906</v>
      </c>
      <c r="C8" s="1052" t="s">
        <v>904</v>
      </c>
      <c r="D8" s="1047"/>
      <c r="E8" s="410"/>
      <c r="F8" s="410"/>
      <c r="G8" s="410"/>
      <c r="H8" s="410"/>
      <c r="I8" s="410"/>
      <c r="J8" s="1047"/>
      <c r="K8" s="1053"/>
      <c r="L8" s="1047"/>
      <c r="M8" s="1047"/>
      <c r="N8" s="1047"/>
      <c r="O8" s="1054"/>
      <c r="P8" s="633" t="str">
        <f t="shared" si="1"/>
        <v>Yes</v>
      </c>
      <c r="Q8" s="1047"/>
      <c r="R8" s="1047"/>
      <c r="S8" s="1047"/>
      <c r="T8" s="1047"/>
      <c r="U8" s="1047"/>
      <c r="V8" s="1047"/>
      <c r="W8" s="1047"/>
      <c r="X8" s="1047"/>
      <c r="Y8" s="1047"/>
      <c r="Z8" s="1047"/>
      <c r="AA8" s="1055"/>
      <c r="AB8" s="225"/>
    </row>
    <row r="9" spans="1:28" s="2" customFormat="1" ht="15" customHeight="1" x14ac:dyDescent="0.2">
      <c r="A9" s="67"/>
      <c r="B9" s="1801"/>
      <c r="C9" s="1045" t="s">
        <v>905</v>
      </c>
      <c r="D9" s="1047"/>
      <c r="E9" s="1047"/>
      <c r="F9" s="1047"/>
      <c r="G9" s="1047"/>
      <c r="H9" s="1047"/>
      <c r="I9" s="1047"/>
      <c r="J9" s="1047"/>
      <c r="K9" s="1053"/>
      <c r="L9" s="1047"/>
      <c r="M9" s="1047"/>
      <c r="N9" s="1047"/>
      <c r="O9" s="1054"/>
      <c r="P9" s="633" t="str">
        <f t="shared" si="1"/>
        <v>Yes</v>
      </c>
      <c r="Q9" s="1047"/>
      <c r="R9" s="1047"/>
      <c r="S9" s="1047"/>
      <c r="T9" s="1047"/>
      <c r="U9" s="1047"/>
      <c r="V9" s="1047"/>
      <c r="W9" s="1047"/>
      <c r="X9" s="1047"/>
      <c r="Y9" s="1047"/>
      <c r="Z9" s="1047"/>
      <c r="AA9" s="1055"/>
      <c r="AB9" s="225"/>
    </row>
    <row r="10" spans="1:28" s="2" customFormat="1" ht="15" customHeight="1" x14ac:dyDescent="0.2">
      <c r="A10" s="67"/>
      <c r="B10" s="1800" t="s">
        <v>907</v>
      </c>
      <c r="C10" s="1052" t="s">
        <v>904</v>
      </c>
      <c r="D10" s="1047"/>
      <c r="E10" s="410"/>
      <c r="F10" s="410"/>
      <c r="G10" s="410"/>
      <c r="H10" s="410"/>
      <c r="I10" s="410"/>
      <c r="J10" s="1047"/>
      <c r="K10" s="1053"/>
      <c r="L10" s="1047"/>
      <c r="M10" s="1047"/>
      <c r="N10" s="1047"/>
      <c r="O10" s="1054"/>
      <c r="P10" s="633" t="str">
        <f t="shared" si="1"/>
        <v>Yes</v>
      </c>
      <c r="Q10" s="1047"/>
      <c r="R10" s="1047"/>
      <c r="S10" s="1047"/>
      <c r="T10" s="1047"/>
      <c r="U10" s="1047"/>
      <c r="V10" s="1047"/>
      <c r="W10" s="1047"/>
      <c r="X10" s="1047"/>
      <c r="Y10" s="1047"/>
      <c r="Z10" s="1047"/>
      <c r="AA10" s="1055"/>
      <c r="AB10" s="225"/>
    </row>
    <row r="11" spans="1:28" s="2" customFormat="1" ht="15" customHeight="1" x14ac:dyDescent="0.2">
      <c r="A11" s="67"/>
      <c r="B11" s="1801"/>
      <c r="C11" s="1045" t="s">
        <v>905</v>
      </c>
      <c r="D11" s="1047"/>
      <c r="E11" s="1047"/>
      <c r="F11" s="1047"/>
      <c r="G11" s="1047"/>
      <c r="H11" s="1047"/>
      <c r="I11" s="1047"/>
      <c r="J11" s="1047"/>
      <c r="K11" s="1053"/>
      <c r="L11" s="1047"/>
      <c r="M11" s="1047"/>
      <c r="N11" s="1047"/>
      <c r="O11" s="1054"/>
      <c r="P11" s="633" t="str">
        <f t="shared" si="1"/>
        <v>Yes</v>
      </c>
      <c r="Q11" s="1047"/>
      <c r="R11" s="1047"/>
      <c r="S11" s="1047"/>
      <c r="T11" s="1047"/>
      <c r="U11" s="1047"/>
      <c r="V11" s="1047"/>
      <c r="W11" s="1047"/>
      <c r="X11" s="1047"/>
      <c r="Y11" s="1047"/>
      <c r="Z11" s="1047"/>
      <c r="AA11" s="1055"/>
      <c r="AB11" s="225"/>
    </row>
    <row r="12" spans="1:28" s="2" customFormat="1" ht="15" customHeight="1" x14ac:dyDescent="0.2">
      <c r="A12" s="67"/>
      <c r="B12" s="1809" t="s">
        <v>908</v>
      </c>
      <c r="C12" s="1052" t="s">
        <v>904</v>
      </c>
      <c r="D12" s="1047"/>
      <c r="E12" s="410"/>
      <c r="F12" s="410"/>
      <c r="G12" s="410"/>
      <c r="H12" s="410"/>
      <c r="I12" s="410"/>
      <c r="J12" s="1047"/>
      <c r="K12" s="1053"/>
      <c r="L12" s="1047"/>
      <c r="M12" s="1047"/>
      <c r="N12" s="1047"/>
      <c r="O12" s="1054"/>
      <c r="P12" s="633" t="str">
        <f t="shared" si="1"/>
        <v>Yes</v>
      </c>
      <c r="Q12" s="1047"/>
      <c r="R12" s="1047"/>
      <c r="S12" s="1047"/>
      <c r="T12" s="1047"/>
      <c r="U12" s="1047"/>
      <c r="V12" s="1047"/>
      <c r="W12" s="1047"/>
      <c r="X12" s="1047"/>
      <c r="Y12" s="1047"/>
      <c r="Z12" s="1047"/>
      <c r="AA12" s="1055"/>
      <c r="AB12" s="225"/>
    </row>
    <row r="13" spans="1:28" s="2" customFormat="1" ht="15" customHeight="1" x14ac:dyDescent="0.2">
      <c r="A13" s="67"/>
      <c r="B13" s="1810"/>
      <c r="C13" s="1045" t="s">
        <v>905</v>
      </c>
      <c r="D13" s="1047"/>
      <c r="E13" s="1047"/>
      <c r="F13" s="1047"/>
      <c r="G13" s="1047"/>
      <c r="H13" s="1047"/>
      <c r="I13" s="1047"/>
      <c r="J13" s="1047"/>
      <c r="K13" s="1053"/>
      <c r="L13" s="1047"/>
      <c r="M13" s="1047"/>
      <c r="N13" s="1047"/>
      <c r="O13" s="1054"/>
      <c r="P13" s="633" t="str">
        <f t="shared" si="1"/>
        <v>Yes</v>
      </c>
      <c r="Q13" s="1047"/>
      <c r="R13" s="1047"/>
      <c r="S13" s="1047"/>
      <c r="T13" s="1047"/>
      <c r="U13" s="1047"/>
      <c r="V13" s="1047"/>
      <c r="W13" s="1047"/>
      <c r="X13" s="1047"/>
      <c r="Y13" s="1047"/>
      <c r="Z13" s="1047"/>
      <c r="AA13" s="1055"/>
      <c r="AB13" s="225"/>
    </row>
    <row r="14" spans="1:28" s="2" customFormat="1" ht="15" customHeight="1" x14ac:dyDescent="0.2">
      <c r="A14" s="67"/>
      <c r="B14" s="1800" t="s">
        <v>909</v>
      </c>
      <c r="C14" s="1052" t="s">
        <v>904</v>
      </c>
      <c r="D14" s="1047"/>
      <c r="E14" s="410"/>
      <c r="F14" s="410"/>
      <c r="G14" s="410"/>
      <c r="H14" s="410"/>
      <c r="I14" s="410"/>
      <c r="J14" s="1047"/>
      <c r="K14" s="1053"/>
      <c r="L14" s="1047"/>
      <c r="M14" s="1047"/>
      <c r="N14" s="1047"/>
      <c r="O14" s="1054"/>
      <c r="P14" s="633" t="str">
        <f t="shared" si="1"/>
        <v>Yes</v>
      </c>
      <c r="Q14" s="1047"/>
      <c r="R14" s="1047"/>
      <c r="S14" s="1047"/>
      <c r="T14" s="1047"/>
      <c r="U14" s="1047"/>
      <c r="V14" s="1047"/>
      <c r="W14" s="1047"/>
      <c r="X14" s="1047"/>
      <c r="Y14" s="1047"/>
      <c r="Z14" s="1047"/>
      <c r="AA14" s="1055"/>
      <c r="AB14" s="225"/>
    </row>
    <row r="15" spans="1:28" s="2" customFormat="1" ht="15" customHeight="1" x14ac:dyDescent="0.2">
      <c r="A15" s="67"/>
      <c r="B15" s="1801"/>
      <c r="C15" s="1045" t="s">
        <v>905</v>
      </c>
      <c r="D15" s="1047"/>
      <c r="E15" s="1047"/>
      <c r="F15" s="1047"/>
      <c r="G15" s="1047"/>
      <c r="H15" s="1047"/>
      <c r="I15" s="1047"/>
      <c r="J15" s="1047"/>
      <c r="K15" s="1053"/>
      <c r="L15" s="1047"/>
      <c r="M15" s="1047"/>
      <c r="N15" s="1047"/>
      <c r="O15" s="1054"/>
      <c r="P15" s="633" t="str">
        <f t="shared" si="1"/>
        <v>Yes</v>
      </c>
      <c r="Q15" s="1047"/>
      <c r="R15" s="1047"/>
      <c r="S15" s="1047"/>
      <c r="T15" s="1047"/>
      <c r="U15" s="1047"/>
      <c r="V15" s="1047"/>
      <c r="W15" s="1047"/>
      <c r="X15" s="1047"/>
      <c r="Y15" s="1047"/>
      <c r="Z15" s="1047"/>
      <c r="AA15" s="1055"/>
      <c r="AB15" s="225"/>
    </row>
    <row r="16" spans="1:28" s="2" customFormat="1" ht="15" customHeight="1" x14ac:dyDescent="0.2">
      <c r="A16" s="67"/>
      <c r="B16" s="1809" t="s">
        <v>910</v>
      </c>
      <c r="C16" s="1052" t="s">
        <v>904</v>
      </c>
      <c r="D16" s="1047"/>
      <c r="E16" s="410"/>
      <c r="F16" s="410"/>
      <c r="G16" s="410"/>
      <c r="H16" s="410"/>
      <c r="I16" s="410"/>
      <c r="J16" s="1047"/>
      <c r="K16" s="1053"/>
      <c r="L16" s="1047"/>
      <c r="M16" s="1047"/>
      <c r="N16" s="1047"/>
      <c r="O16" s="1054"/>
      <c r="P16" s="633" t="str">
        <f t="shared" si="1"/>
        <v>Yes</v>
      </c>
      <c r="Q16" s="1047"/>
      <c r="R16" s="1047"/>
      <c r="S16" s="1047"/>
      <c r="T16" s="1047"/>
      <c r="U16" s="1047"/>
      <c r="V16" s="1047"/>
      <c r="W16" s="1047"/>
      <c r="X16" s="1047"/>
      <c r="Y16" s="1047"/>
      <c r="Z16" s="1047"/>
      <c r="AA16" s="1055"/>
      <c r="AB16" s="225"/>
    </row>
    <row r="17" spans="1:28" s="2" customFormat="1" ht="15" customHeight="1" x14ac:dyDescent="0.2">
      <c r="A17" s="67"/>
      <c r="B17" s="1810"/>
      <c r="C17" s="1045" t="s">
        <v>905</v>
      </c>
      <c r="D17" s="1047"/>
      <c r="E17" s="1047"/>
      <c r="F17" s="1047"/>
      <c r="G17" s="1047"/>
      <c r="H17" s="1047"/>
      <c r="I17" s="1047"/>
      <c r="J17" s="1047"/>
      <c r="K17" s="1053"/>
      <c r="L17" s="1047"/>
      <c r="M17" s="1047"/>
      <c r="N17" s="1047"/>
      <c r="O17" s="1054"/>
      <c r="P17" s="633" t="str">
        <f t="shared" si="1"/>
        <v>Yes</v>
      </c>
      <c r="Q17" s="1047"/>
      <c r="R17" s="1047"/>
      <c r="S17" s="1047"/>
      <c r="T17" s="1047"/>
      <c r="U17" s="1047"/>
      <c r="V17" s="1047"/>
      <c r="W17" s="1047"/>
      <c r="X17" s="1047"/>
      <c r="Y17" s="1047"/>
      <c r="Z17" s="1047"/>
      <c r="AA17" s="1055"/>
      <c r="AB17" s="225"/>
    </row>
    <row r="18" spans="1:28" s="2" customFormat="1" ht="15" customHeight="1" x14ac:dyDescent="0.2">
      <c r="A18" s="67"/>
      <c r="B18" s="1811" t="s">
        <v>911</v>
      </c>
      <c r="C18" s="1052" t="s">
        <v>904</v>
      </c>
      <c r="D18" s="259"/>
      <c r="E18" s="410"/>
      <c r="F18" s="410"/>
      <c r="G18" s="410"/>
      <c r="H18" s="410"/>
      <c r="I18" s="410"/>
      <c r="J18" s="259"/>
      <c r="K18" s="1046"/>
      <c r="L18" s="1047"/>
      <c r="M18" s="1048"/>
      <c r="N18" s="1048"/>
      <c r="O18" s="1049"/>
      <c r="P18" s="633" t="str">
        <f t="shared" si="1"/>
        <v>Yes</v>
      </c>
      <c r="Q18" s="1050"/>
      <c r="R18" s="1050"/>
      <c r="S18" s="1048"/>
      <c r="T18" s="1050"/>
      <c r="U18" s="1048"/>
      <c r="V18" s="1050"/>
      <c r="W18" s="1048"/>
      <c r="X18" s="1048"/>
      <c r="Y18" s="1048"/>
      <c r="Z18" s="1048"/>
      <c r="AA18" s="1051"/>
      <c r="AB18" s="225"/>
    </row>
    <row r="19" spans="1:28" s="2" customFormat="1" ht="15" customHeight="1" x14ac:dyDescent="0.2">
      <c r="A19" s="67"/>
      <c r="B19" s="1808"/>
      <c r="C19" s="1045" t="s">
        <v>905</v>
      </c>
      <c r="D19" s="464"/>
      <c r="E19" s="464"/>
      <c r="F19" s="464"/>
      <c r="G19" s="464"/>
      <c r="H19" s="464"/>
      <c r="I19" s="464"/>
      <c r="J19" s="464"/>
      <c r="K19" s="1046"/>
      <c r="L19" s="1047"/>
      <c r="M19" s="1048"/>
      <c r="N19" s="1048"/>
      <c r="O19" s="1049"/>
      <c r="P19" s="633" t="str">
        <f t="shared" si="1"/>
        <v>Yes</v>
      </c>
      <c r="Q19" s="1050"/>
      <c r="R19" s="1050"/>
      <c r="S19" s="1048"/>
      <c r="T19" s="1050"/>
      <c r="U19" s="1048"/>
      <c r="V19" s="1050"/>
      <c r="W19" s="1048"/>
      <c r="X19" s="1048"/>
      <c r="Y19" s="1048"/>
      <c r="Z19" s="1048"/>
      <c r="AA19" s="1051"/>
      <c r="AB19" s="225"/>
    </row>
    <row r="20" spans="1:28" s="2" customFormat="1" ht="15" customHeight="1" x14ac:dyDescent="0.2">
      <c r="A20" s="67"/>
      <c r="B20" s="1800" t="s">
        <v>912</v>
      </c>
      <c r="C20" s="1052" t="s">
        <v>904</v>
      </c>
      <c r="D20" s="1047"/>
      <c r="E20" s="410"/>
      <c r="F20" s="410"/>
      <c r="G20" s="410"/>
      <c r="H20" s="410"/>
      <c r="I20" s="410"/>
      <c r="J20" s="1047"/>
      <c r="K20" s="1053"/>
      <c r="L20" s="1047"/>
      <c r="M20" s="1047"/>
      <c r="N20" s="1047"/>
      <c r="O20" s="1054"/>
      <c r="P20" s="633" t="str">
        <f t="shared" si="1"/>
        <v>Yes</v>
      </c>
      <c r="Q20" s="1047"/>
      <c r="R20" s="1047"/>
      <c r="S20" s="1047"/>
      <c r="T20" s="1047"/>
      <c r="U20" s="1047"/>
      <c r="V20" s="1047"/>
      <c r="W20" s="1047"/>
      <c r="X20" s="1047"/>
      <c r="Y20" s="1047"/>
      <c r="Z20" s="1047"/>
      <c r="AA20" s="1055"/>
      <c r="AB20" s="225"/>
    </row>
    <row r="21" spans="1:28" s="2" customFormat="1" ht="15" customHeight="1" x14ac:dyDescent="0.2">
      <c r="A21" s="67"/>
      <c r="B21" s="1801"/>
      <c r="C21" s="1045" t="s">
        <v>905</v>
      </c>
      <c r="D21" s="1047"/>
      <c r="E21" s="1047"/>
      <c r="F21" s="1047"/>
      <c r="G21" s="1047"/>
      <c r="H21" s="1047"/>
      <c r="I21" s="1047"/>
      <c r="J21" s="1047"/>
      <c r="K21" s="1053"/>
      <c r="L21" s="1047"/>
      <c r="M21" s="1047"/>
      <c r="N21" s="1047"/>
      <c r="O21" s="1054"/>
      <c r="P21" s="633" t="str">
        <f t="shared" si="1"/>
        <v>Yes</v>
      </c>
      <c r="Q21" s="1047"/>
      <c r="R21" s="1047"/>
      <c r="S21" s="1047"/>
      <c r="T21" s="1047"/>
      <c r="U21" s="1047"/>
      <c r="V21" s="1047"/>
      <c r="W21" s="1047"/>
      <c r="X21" s="1047"/>
      <c r="Y21" s="1047"/>
      <c r="Z21" s="1047"/>
      <c r="AA21" s="1055"/>
      <c r="AB21" s="225"/>
    </row>
    <row r="22" spans="1:28" s="2" customFormat="1" ht="15" customHeight="1" x14ac:dyDescent="0.2">
      <c r="A22" s="67"/>
      <c r="B22" s="1800" t="s">
        <v>913</v>
      </c>
      <c r="C22" s="1052" t="s">
        <v>904</v>
      </c>
      <c r="D22" s="1047"/>
      <c r="E22" s="410"/>
      <c r="F22" s="410"/>
      <c r="G22" s="410"/>
      <c r="H22" s="410"/>
      <c r="I22" s="410"/>
      <c r="J22" s="1047"/>
      <c r="K22" s="1053"/>
      <c r="L22" s="1047"/>
      <c r="M22" s="1047"/>
      <c r="N22" s="1047"/>
      <c r="O22" s="1054"/>
      <c r="P22" s="633" t="str">
        <f t="shared" si="1"/>
        <v>Yes</v>
      </c>
      <c r="Q22" s="1047"/>
      <c r="R22" s="1047"/>
      <c r="S22" s="1047"/>
      <c r="T22" s="1047"/>
      <c r="U22" s="1047"/>
      <c r="V22" s="1047"/>
      <c r="W22" s="1047"/>
      <c r="X22" s="1047"/>
      <c r="Y22" s="1047"/>
      <c r="Z22" s="1047"/>
      <c r="AA22" s="1055"/>
      <c r="AB22" s="225"/>
    </row>
    <row r="23" spans="1:28" s="2" customFormat="1" ht="15" customHeight="1" x14ac:dyDescent="0.2">
      <c r="A23" s="67"/>
      <c r="B23" s="1801"/>
      <c r="C23" s="1045" t="s">
        <v>905</v>
      </c>
      <c r="D23" s="1047"/>
      <c r="E23" s="1047"/>
      <c r="F23" s="1047"/>
      <c r="G23" s="1047"/>
      <c r="H23" s="1047"/>
      <c r="I23" s="1047"/>
      <c r="J23" s="1047"/>
      <c r="K23" s="1053"/>
      <c r="L23" s="1047"/>
      <c r="M23" s="1047"/>
      <c r="N23" s="1047"/>
      <c r="O23" s="1054"/>
      <c r="P23" s="633" t="str">
        <f t="shared" si="1"/>
        <v>Yes</v>
      </c>
      <c r="Q23" s="1047"/>
      <c r="R23" s="1047"/>
      <c r="S23" s="1047"/>
      <c r="T23" s="1047"/>
      <c r="U23" s="1047"/>
      <c r="V23" s="1047"/>
      <c r="W23" s="1047"/>
      <c r="X23" s="1047"/>
      <c r="Y23" s="1047"/>
      <c r="Z23" s="1047"/>
      <c r="AA23" s="1055"/>
      <c r="AB23" s="225"/>
    </row>
    <row r="24" spans="1:28" s="2" customFormat="1" ht="15" customHeight="1" x14ac:dyDescent="0.2">
      <c r="A24" s="67"/>
      <c r="B24" s="1800" t="s">
        <v>914</v>
      </c>
      <c r="C24" s="1052" t="s">
        <v>904</v>
      </c>
      <c r="D24" s="1047"/>
      <c r="E24" s="410"/>
      <c r="F24" s="410"/>
      <c r="G24" s="410"/>
      <c r="H24" s="410"/>
      <c r="I24" s="410"/>
      <c r="J24" s="1047"/>
      <c r="K24" s="1053"/>
      <c r="L24" s="1047"/>
      <c r="M24" s="1047"/>
      <c r="N24" s="1047"/>
      <c r="O24" s="1054"/>
      <c r="P24" s="633" t="str">
        <f t="shared" si="1"/>
        <v>Yes</v>
      </c>
      <c r="Q24" s="1047"/>
      <c r="R24" s="1047"/>
      <c r="S24" s="1047"/>
      <c r="T24" s="1047"/>
      <c r="U24" s="1047"/>
      <c r="V24" s="1047"/>
      <c r="W24" s="1047"/>
      <c r="X24" s="1047"/>
      <c r="Y24" s="1047"/>
      <c r="Z24" s="1047"/>
      <c r="AA24" s="1055"/>
      <c r="AB24" s="225"/>
    </row>
    <row r="25" spans="1:28" s="2" customFormat="1" ht="15" customHeight="1" x14ac:dyDescent="0.2">
      <c r="A25" s="67"/>
      <c r="B25" s="1801"/>
      <c r="C25" s="1045" t="s">
        <v>905</v>
      </c>
      <c r="D25" s="1047"/>
      <c r="E25" s="1047"/>
      <c r="F25" s="1047"/>
      <c r="G25" s="1047"/>
      <c r="H25" s="1047"/>
      <c r="I25" s="1047"/>
      <c r="J25" s="1047"/>
      <c r="K25" s="1053"/>
      <c r="L25" s="1047"/>
      <c r="M25" s="1047"/>
      <c r="N25" s="1047"/>
      <c r="O25" s="1054"/>
      <c r="P25" s="633" t="str">
        <f t="shared" si="1"/>
        <v>Yes</v>
      </c>
      <c r="Q25" s="1047"/>
      <c r="R25" s="1047"/>
      <c r="S25" s="1047"/>
      <c r="T25" s="1047"/>
      <c r="U25" s="1047"/>
      <c r="V25" s="1047"/>
      <c r="W25" s="1047"/>
      <c r="X25" s="1047"/>
      <c r="Y25" s="1047"/>
      <c r="Z25" s="1047"/>
      <c r="AA25" s="1055"/>
      <c r="AB25" s="225"/>
    </row>
    <row r="26" spans="1:28" s="2" customFormat="1" ht="15" customHeight="1" x14ac:dyDescent="0.2">
      <c r="A26" s="67"/>
      <c r="B26" s="1800" t="s">
        <v>907</v>
      </c>
      <c r="C26" s="1052" t="s">
        <v>904</v>
      </c>
      <c r="D26" s="1047"/>
      <c r="E26" s="410"/>
      <c r="F26" s="410"/>
      <c r="G26" s="410"/>
      <c r="H26" s="410"/>
      <c r="I26" s="410"/>
      <c r="J26" s="1047"/>
      <c r="K26" s="1053"/>
      <c r="L26" s="1047"/>
      <c r="M26" s="1047"/>
      <c r="N26" s="1047"/>
      <c r="O26" s="1054"/>
      <c r="P26" s="633" t="str">
        <f t="shared" si="1"/>
        <v>Yes</v>
      </c>
      <c r="Q26" s="1047"/>
      <c r="R26" s="1047"/>
      <c r="S26" s="1047"/>
      <c r="T26" s="1047"/>
      <c r="U26" s="1047"/>
      <c r="V26" s="1047"/>
      <c r="W26" s="1047"/>
      <c r="X26" s="1047"/>
      <c r="Y26" s="1047"/>
      <c r="Z26" s="1047"/>
      <c r="AA26" s="1055"/>
      <c r="AB26" s="225"/>
    </row>
    <row r="27" spans="1:28" s="2" customFormat="1" ht="15" customHeight="1" x14ac:dyDescent="0.2">
      <c r="A27" s="67"/>
      <c r="B27" s="1801"/>
      <c r="C27" s="1045" t="s">
        <v>905</v>
      </c>
      <c r="D27" s="1047"/>
      <c r="E27" s="1047"/>
      <c r="F27" s="1047"/>
      <c r="G27" s="1047"/>
      <c r="H27" s="1047"/>
      <c r="I27" s="1047"/>
      <c r="J27" s="1047"/>
      <c r="K27" s="1053"/>
      <c r="L27" s="1047"/>
      <c r="M27" s="1047"/>
      <c r="N27" s="1047"/>
      <c r="O27" s="1054"/>
      <c r="P27" s="633" t="str">
        <f t="shared" si="1"/>
        <v>Yes</v>
      </c>
      <c r="Q27" s="1047"/>
      <c r="R27" s="1047"/>
      <c r="S27" s="1047"/>
      <c r="T27" s="1047"/>
      <c r="U27" s="1047"/>
      <c r="V27" s="1047"/>
      <c r="W27" s="1047"/>
      <c r="X27" s="1047"/>
      <c r="Y27" s="1047"/>
      <c r="Z27" s="1047"/>
      <c r="AA27" s="1055"/>
      <c r="AB27" s="225"/>
    </row>
    <row r="28" spans="1:28" s="2" customFormat="1" ht="15" customHeight="1" x14ac:dyDescent="0.2">
      <c r="A28" s="67"/>
      <c r="B28" s="1809" t="s">
        <v>908</v>
      </c>
      <c r="C28" s="1052" t="s">
        <v>904</v>
      </c>
      <c r="D28" s="1047"/>
      <c r="E28" s="410"/>
      <c r="F28" s="410"/>
      <c r="G28" s="410"/>
      <c r="H28" s="410"/>
      <c r="I28" s="410"/>
      <c r="J28" s="1047"/>
      <c r="K28" s="1053"/>
      <c r="L28" s="1047"/>
      <c r="M28" s="1047"/>
      <c r="N28" s="1047"/>
      <c r="O28" s="1054"/>
      <c r="P28" s="633" t="str">
        <f t="shared" si="1"/>
        <v>Yes</v>
      </c>
      <c r="Q28" s="1047"/>
      <c r="R28" s="1047"/>
      <c r="S28" s="1047"/>
      <c r="T28" s="1047"/>
      <c r="U28" s="1047"/>
      <c r="V28" s="1047"/>
      <c r="W28" s="1047"/>
      <c r="X28" s="1047"/>
      <c r="Y28" s="1047"/>
      <c r="Z28" s="1047"/>
      <c r="AA28" s="1055"/>
      <c r="AB28" s="225"/>
    </row>
    <row r="29" spans="1:28" s="2" customFormat="1" ht="15" customHeight="1" x14ac:dyDescent="0.2">
      <c r="A29" s="67"/>
      <c r="B29" s="1810"/>
      <c r="C29" s="1045" t="s">
        <v>905</v>
      </c>
      <c r="D29" s="1047"/>
      <c r="E29" s="1047"/>
      <c r="F29" s="1047"/>
      <c r="G29" s="1047"/>
      <c r="H29" s="1047"/>
      <c r="I29" s="1047"/>
      <c r="J29" s="1047"/>
      <c r="K29" s="1053"/>
      <c r="L29" s="1047"/>
      <c r="M29" s="1047"/>
      <c r="N29" s="1047"/>
      <c r="O29" s="1054"/>
      <c r="P29" s="633" t="str">
        <f t="shared" si="1"/>
        <v>Yes</v>
      </c>
      <c r="Q29" s="1047"/>
      <c r="R29" s="1047"/>
      <c r="S29" s="1047"/>
      <c r="T29" s="1047"/>
      <c r="U29" s="1047"/>
      <c r="V29" s="1047"/>
      <c r="W29" s="1047"/>
      <c r="X29" s="1047"/>
      <c r="Y29" s="1047"/>
      <c r="Z29" s="1047"/>
      <c r="AA29" s="1055"/>
      <c r="AB29" s="225"/>
    </row>
    <row r="30" spans="1:28" s="2" customFormat="1" ht="15" customHeight="1" x14ac:dyDescent="0.2">
      <c r="A30" s="67"/>
      <c r="B30" s="1809" t="s">
        <v>915</v>
      </c>
      <c r="C30" s="1052" t="s">
        <v>904</v>
      </c>
      <c r="D30" s="1047"/>
      <c r="E30" s="410"/>
      <c r="F30" s="410"/>
      <c r="G30" s="410"/>
      <c r="H30" s="410"/>
      <c r="I30" s="410"/>
      <c r="J30" s="1047"/>
      <c r="K30" s="1053"/>
      <c r="L30" s="1047"/>
      <c r="M30" s="1047"/>
      <c r="N30" s="1047"/>
      <c r="O30" s="1054"/>
      <c r="P30" s="633" t="str">
        <f t="shared" si="1"/>
        <v>Yes</v>
      </c>
      <c r="Q30" s="1047"/>
      <c r="R30" s="1047"/>
      <c r="S30" s="1047"/>
      <c r="T30" s="1047"/>
      <c r="U30" s="1047"/>
      <c r="V30" s="1047"/>
      <c r="W30" s="1047"/>
      <c r="X30" s="1047"/>
      <c r="Y30" s="1047"/>
      <c r="Z30" s="1047"/>
      <c r="AA30" s="1055"/>
      <c r="AB30" s="225"/>
    </row>
    <row r="31" spans="1:28" s="2" customFormat="1" ht="15" customHeight="1" x14ac:dyDescent="0.2">
      <c r="A31" s="67"/>
      <c r="B31" s="1810"/>
      <c r="C31" s="1045" t="s">
        <v>905</v>
      </c>
      <c r="D31" s="1047"/>
      <c r="E31" s="1047"/>
      <c r="F31" s="1047"/>
      <c r="G31" s="1047"/>
      <c r="H31" s="1047"/>
      <c r="I31" s="1047"/>
      <c r="J31" s="1047"/>
      <c r="K31" s="1053"/>
      <c r="L31" s="1047"/>
      <c r="M31" s="1047"/>
      <c r="N31" s="1047"/>
      <c r="O31" s="1054"/>
      <c r="P31" s="633" t="str">
        <f t="shared" si="1"/>
        <v>Yes</v>
      </c>
      <c r="Q31" s="1047"/>
      <c r="R31" s="1047"/>
      <c r="S31" s="1047"/>
      <c r="T31" s="1047"/>
      <c r="U31" s="1047"/>
      <c r="V31" s="1047"/>
      <c r="W31" s="1047"/>
      <c r="X31" s="1047"/>
      <c r="Y31" s="1047"/>
      <c r="Z31" s="1047"/>
      <c r="AA31" s="1055"/>
      <c r="AB31" s="225"/>
    </row>
    <row r="32" spans="1:28" s="2" customFormat="1" ht="15" customHeight="1" x14ac:dyDescent="0.2">
      <c r="A32" s="67"/>
      <c r="B32" s="1811" t="s">
        <v>916</v>
      </c>
      <c r="C32" s="1052" t="s">
        <v>904</v>
      </c>
      <c r="D32" s="259"/>
      <c r="E32" s="410"/>
      <c r="F32" s="410"/>
      <c r="G32" s="410"/>
      <c r="H32" s="410"/>
      <c r="I32" s="410"/>
      <c r="J32" s="259"/>
      <c r="K32" s="1046"/>
      <c r="L32" s="1047"/>
      <c r="M32" s="1048"/>
      <c r="N32" s="1048"/>
      <c r="O32" s="1049"/>
      <c r="P32" s="633" t="str">
        <f t="shared" si="1"/>
        <v>Yes</v>
      </c>
      <c r="Q32" s="1050"/>
      <c r="R32" s="1050"/>
      <c r="S32" s="1048"/>
      <c r="T32" s="1048"/>
      <c r="U32" s="1048"/>
      <c r="V32" s="1050"/>
      <c r="W32" s="1048"/>
      <c r="X32" s="1048"/>
      <c r="Y32" s="1048"/>
      <c r="Z32" s="1048"/>
      <c r="AA32" s="1051"/>
      <c r="AB32" s="225"/>
    </row>
    <row r="33" spans="1:28" s="2" customFormat="1" ht="15" customHeight="1" x14ac:dyDescent="0.2">
      <c r="A33" s="67"/>
      <c r="B33" s="1808"/>
      <c r="C33" s="1045" t="s">
        <v>905</v>
      </c>
      <c r="D33" s="464"/>
      <c r="E33" s="464"/>
      <c r="F33" s="464"/>
      <c r="G33" s="464"/>
      <c r="H33" s="464"/>
      <c r="I33" s="464"/>
      <c r="J33" s="464"/>
      <c r="K33" s="1046"/>
      <c r="L33" s="1047"/>
      <c r="M33" s="1048"/>
      <c r="N33" s="1048"/>
      <c r="O33" s="1049"/>
      <c r="P33" s="633" t="str">
        <f t="shared" si="1"/>
        <v>Yes</v>
      </c>
      <c r="Q33" s="1050"/>
      <c r="R33" s="1050"/>
      <c r="S33" s="1048"/>
      <c r="T33" s="1048"/>
      <c r="U33" s="1048"/>
      <c r="V33" s="1050"/>
      <c r="W33" s="1048"/>
      <c r="X33" s="1048"/>
      <c r="Y33" s="1048"/>
      <c r="Z33" s="1048"/>
      <c r="AA33" s="1051"/>
      <c r="AB33" s="225"/>
    </row>
    <row r="34" spans="1:28" s="2" customFormat="1" ht="15" customHeight="1" x14ac:dyDescent="0.2">
      <c r="A34" s="67"/>
      <c r="B34" s="1811" t="s">
        <v>917</v>
      </c>
      <c r="C34" s="1052" t="s">
        <v>904</v>
      </c>
      <c r="D34" s="259"/>
      <c r="E34" s="410"/>
      <c r="F34" s="410"/>
      <c r="G34" s="410"/>
      <c r="H34" s="410"/>
      <c r="I34" s="410"/>
      <c r="J34" s="259"/>
      <c r="K34" s="1046"/>
      <c r="L34" s="1047"/>
      <c r="M34" s="1048"/>
      <c r="N34" s="1048"/>
      <c r="O34" s="1049"/>
      <c r="P34" s="633" t="str">
        <f t="shared" si="1"/>
        <v>Yes</v>
      </c>
      <c r="Q34" s="1050"/>
      <c r="R34" s="1050"/>
      <c r="S34" s="1050"/>
      <c r="T34" s="1048"/>
      <c r="U34" s="1048"/>
      <c r="V34" s="1048"/>
      <c r="W34" s="1048"/>
      <c r="X34" s="1048"/>
      <c r="Y34" s="1048"/>
      <c r="Z34" s="1048"/>
      <c r="AA34" s="1051"/>
      <c r="AB34" s="225"/>
    </row>
    <row r="35" spans="1:28" s="2" customFormat="1" ht="15" customHeight="1" x14ac:dyDescent="0.2">
      <c r="A35" s="67"/>
      <c r="B35" s="1808"/>
      <c r="C35" s="1045" t="s">
        <v>905</v>
      </c>
      <c r="D35" s="464"/>
      <c r="E35" s="464"/>
      <c r="F35" s="464"/>
      <c r="G35" s="464"/>
      <c r="H35" s="464"/>
      <c r="I35" s="464"/>
      <c r="J35" s="464"/>
      <c r="K35" s="1046"/>
      <c r="L35" s="1047"/>
      <c r="M35" s="1048"/>
      <c r="N35" s="1048"/>
      <c r="O35" s="1049"/>
      <c r="P35" s="633" t="str">
        <f t="shared" si="1"/>
        <v>Yes</v>
      </c>
      <c r="Q35" s="1050"/>
      <c r="R35" s="1050"/>
      <c r="S35" s="1050"/>
      <c r="T35" s="1048"/>
      <c r="U35" s="1048"/>
      <c r="V35" s="1048"/>
      <c r="W35" s="1048"/>
      <c r="X35" s="1048"/>
      <c r="Y35" s="1048"/>
      <c r="Z35" s="1048"/>
      <c r="AA35" s="1051"/>
      <c r="AB35" s="225"/>
    </row>
    <row r="36" spans="1:28" s="2" customFormat="1" ht="30" customHeight="1" x14ac:dyDescent="0.2">
      <c r="A36" s="67"/>
      <c r="B36" s="1056" t="s">
        <v>918</v>
      </c>
      <c r="C36" s="1045" t="s">
        <v>905</v>
      </c>
      <c r="D36" s="410"/>
      <c r="E36" s="410"/>
      <c r="F36" s="410"/>
      <c r="G36" s="410"/>
      <c r="H36" s="410"/>
      <c r="I36" s="410"/>
      <c r="J36" s="464"/>
      <c r="K36" s="1400"/>
      <c r="L36" s="410"/>
      <c r="M36" s="1047"/>
      <c r="N36" s="1047"/>
      <c r="O36" s="1054"/>
      <c r="P36" s="633" t="str">
        <f t="shared" si="1"/>
        <v>Yes</v>
      </c>
      <c r="Q36" s="1047"/>
      <c r="R36" s="1047"/>
      <c r="S36" s="1047"/>
      <c r="T36" s="1047"/>
      <c r="U36" s="1047"/>
      <c r="V36" s="1047"/>
      <c r="W36" s="1047"/>
      <c r="X36" s="1047"/>
      <c r="Y36" s="1047"/>
      <c r="Z36" s="1047"/>
      <c r="AA36" s="1057"/>
      <c r="AB36" s="225"/>
    </row>
    <row r="37" spans="1:28" s="2" customFormat="1" ht="30" customHeight="1" x14ac:dyDescent="0.2">
      <c r="A37" s="67"/>
      <c r="B37" s="1056" t="s">
        <v>919</v>
      </c>
      <c r="C37" s="1045" t="s">
        <v>905</v>
      </c>
      <c r="D37" s="410"/>
      <c r="E37" s="410"/>
      <c r="F37" s="410"/>
      <c r="G37" s="410"/>
      <c r="H37" s="410"/>
      <c r="I37" s="410"/>
      <c r="J37" s="464"/>
      <c r="K37" s="1400"/>
      <c r="L37" s="410"/>
      <c r="M37" s="1047"/>
      <c r="N37" s="1047"/>
      <c r="O37" s="1054"/>
      <c r="P37" s="633" t="str">
        <f t="shared" si="1"/>
        <v>Yes</v>
      </c>
      <c r="Q37" s="1047"/>
      <c r="R37" s="1047"/>
      <c r="S37" s="1047"/>
      <c r="T37" s="1047"/>
      <c r="U37" s="1047"/>
      <c r="V37" s="1047"/>
      <c r="W37" s="1047"/>
      <c r="X37" s="1047"/>
      <c r="Y37" s="1047"/>
      <c r="Z37" s="1047"/>
      <c r="AA37" s="1057"/>
      <c r="AB37" s="225"/>
    </row>
    <row r="38" spans="1:28" s="2" customFormat="1" ht="15" customHeight="1" x14ac:dyDescent="0.2">
      <c r="A38" s="67"/>
      <c r="B38" s="1811" t="s">
        <v>920</v>
      </c>
      <c r="C38" s="1052" t="s">
        <v>904</v>
      </c>
      <c r="D38" s="259"/>
      <c r="E38" s="410"/>
      <c r="F38" s="410"/>
      <c r="G38" s="410"/>
      <c r="H38" s="410"/>
      <c r="I38" s="410"/>
      <c r="J38" s="259"/>
      <c r="K38" s="1046"/>
      <c r="L38" s="1047"/>
      <c r="M38" s="1048"/>
      <c r="N38" s="1048"/>
      <c r="O38" s="1049"/>
      <c r="P38" s="633" t="str">
        <f t="shared" ref="P38:P61" si="2">IF(SUM(Q38:Z38)=J38,"Yes","No")</f>
        <v>Yes</v>
      </c>
      <c r="Q38" s="1050"/>
      <c r="R38" s="1050"/>
      <c r="S38" s="1050"/>
      <c r="T38" s="1048"/>
      <c r="U38" s="1048"/>
      <c r="V38" s="1048"/>
      <c r="W38" s="1048"/>
      <c r="X38" s="1050"/>
      <c r="Y38" s="1050"/>
      <c r="Z38" s="1050"/>
      <c r="AA38" s="1051"/>
      <c r="AB38" s="225"/>
    </row>
    <row r="39" spans="1:28" s="2" customFormat="1" ht="15" customHeight="1" x14ac:dyDescent="0.2">
      <c r="A39" s="67"/>
      <c r="B39" s="1808"/>
      <c r="C39" s="1045" t="s">
        <v>905</v>
      </c>
      <c r="D39" s="464"/>
      <c r="E39" s="464"/>
      <c r="F39" s="464"/>
      <c r="G39" s="464"/>
      <c r="H39" s="464"/>
      <c r="I39" s="464"/>
      <c r="J39" s="464"/>
      <c r="K39" s="1046"/>
      <c r="L39" s="1047"/>
      <c r="M39" s="1048"/>
      <c r="N39" s="1048"/>
      <c r="O39" s="1049"/>
      <c r="P39" s="633" t="str">
        <f t="shared" si="2"/>
        <v>Yes</v>
      </c>
      <c r="Q39" s="1050"/>
      <c r="R39" s="1050"/>
      <c r="S39" s="1050"/>
      <c r="T39" s="1048"/>
      <c r="U39" s="1048"/>
      <c r="V39" s="1048"/>
      <c r="W39" s="1048"/>
      <c r="X39" s="1050"/>
      <c r="Y39" s="1050"/>
      <c r="Z39" s="1050"/>
      <c r="AA39" s="1051"/>
      <c r="AB39" s="225"/>
    </row>
    <row r="40" spans="1:28" s="2" customFormat="1" ht="15" customHeight="1" x14ac:dyDescent="0.2">
      <c r="A40" s="67"/>
      <c r="B40" s="1809" t="s">
        <v>921</v>
      </c>
      <c r="C40" s="1052" t="s">
        <v>904</v>
      </c>
      <c r="D40" s="1047"/>
      <c r="E40" s="410"/>
      <c r="F40" s="410"/>
      <c r="G40" s="410"/>
      <c r="H40" s="410"/>
      <c r="I40" s="410"/>
      <c r="J40" s="1047"/>
      <c r="K40" s="1053"/>
      <c r="L40" s="1047"/>
      <c r="M40" s="1047"/>
      <c r="N40" s="1047"/>
      <c r="O40" s="1054"/>
      <c r="P40" s="633" t="str">
        <f t="shared" si="2"/>
        <v>Yes</v>
      </c>
      <c r="Q40" s="1047"/>
      <c r="R40" s="1047"/>
      <c r="S40" s="1047"/>
      <c r="T40" s="1047"/>
      <c r="U40" s="1047"/>
      <c r="V40" s="1047"/>
      <c r="W40" s="1047"/>
      <c r="X40" s="1047"/>
      <c r="Y40" s="1047"/>
      <c r="Z40" s="1047"/>
      <c r="AA40" s="1055"/>
      <c r="AB40" s="225"/>
    </row>
    <row r="41" spans="1:28" s="2" customFormat="1" ht="15" customHeight="1" x14ac:dyDescent="0.2">
      <c r="A41" s="67"/>
      <c r="B41" s="1810"/>
      <c r="C41" s="1045" t="s">
        <v>905</v>
      </c>
      <c r="D41" s="1047"/>
      <c r="E41" s="1047"/>
      <c r="F41" s="1047"/>
      <c r="G41" s="1047"/>
      <c r="H41" s="1047"/>
      <c r="I41" s="1047"/>
      <c r="J41" s="1047"/>
      <c r="K41" s="1053"/>
      <c r="L41" s="1047"/>
      <c r="M41" s="1047"/>
      <c r="N41" s="1047"/>
      <c r="O41" s="1054"/>
      <c r="P41" s="633" t="str">
        <f t="shared" si="2"/>
        <v>Yes</v>
      </c>
      <c r="Q41" s="1047"/>
      <c r="R41" s="1047"/>
      <c r="S41" s="1047"/>
      <c r="T41" s="1047"/>
      <c r="U41" s="1047"/>
      <c r="V41" s="1047"/>
      <c r="W41" s="1047"/>
      <c r="X41" s="1047"/>
      <c r="Y41" s="1047"/>
      <c r="Z41" s="1047"/>
      <c r="AA41" s="1055"/>
      <c r="AB41" s="225"/>
    </row>
    <row r="42" spans="1:28" s="2" customFormat="1" ht="15" customHeight="1" x14ac:dyDescent="0.2">
      <c r="A42" s="67"/>
      <c r="B42" s="1811" t="s">
        <v>922</v>
      </c>
      <c r="C42" s="1052" t="s">
        <v>904</v>
      </c>
      <c r="D42" s="259"/>
      <c r="E42" s="410"/>
      <c r="F42" s="410"/>
      <c r="G42" s="410"/>
      <c r="H42" s="410"/>
      <c r="I42" s="410"/>
      <c r="J42" s="259"/>
      <c r="K42" s="1046"/>
      <c r="L42" s="1047"/>
      <c r="M42" s="1048"/>
      <c r="N42" s="1048"/>
      <c r="O42" s="1049"/>
      <c r="P42" s="633" t="str">
        <f t="shared" si="2"/>
        <v>Yes</v>
      </c>
      <c r="Q42" s="1050"/>
      <c r="R42" s="1050"/>
      <c r="S42" s="1050"/>
      <c r="T42" s="1048"/>
      <c r="U42" s="1048"/>
      <c r="V42" s="1050"/>
      <c r="W42" s="1048"/>
      <c r="X42" s="1050"/>
      <c r="Y42" s="1050"/>
      <c r="Z42" s="1050"/>
      <c r="AA42" s="1051"/>
      <c r="AB42" s="225"/>
    </row>
    <row r="43" spans="1:28" s="2" customFormat="1" ht="15" customHeight="1" x14ac:dyDescent="0.2">
      <c r="A43" s="67"/>
      <c r="B43" s="1808"/>
      <c r="C43" s="1045" t="s">
        <v>905</v>
      </c>
      <c r="D43" s="464"/>
      <c r="E43" s="464"/>
      <c r="F43" s="464"/>
      <c r="G43" s="464"/>
      <c r="H43" s="464"/>
      <c r="I43" s="464"/>
      <c r="J43" s="464"/>
      <c r="K43" s="1046"/>
      <c r="L43" s="1047"/>
      <c r="M43" s="1048"/>
      <c r="N43" s="1048"/>
      <c r="O43" s="1049"/>
      <c r="P43" s="633" t="str">
        <f t="shared" si="2"/>
        <v>Yes</v>
      </c>
      <c r="Q43" s="1050"/>
      <c r="R43" s="1050"/>
      <c r="S43" s="1050"/>
      <c r="T43" s="1048"/>
      <c r="U43" s="1048"/>
      <c r="V43" s="1050"/>
      <c r="W43" s="1048"/>
      <c r="X43" s="1050"/>
      <c r="Y43" s="1050"/>
      <c r="Z43" s="1050"/>
      <c r="AA43" s="1051"/>
      <c r="AB43" s="225"/>
    </row>
    <row r="44" spans="1:28" s="2" customFormat="1" ht="15" customHeight="1" x14ac:dyDescent="0.2">
      <c r="A44" s="67"/>
      <c r="B44" s="1811" t="s">
        <v>923</v>
      </c>
      <c r="C44" s="1052" t="s">
        <v>904</v>
      </c>
      <c r="D44" s="259"/>
      <c r="E44" s="410"/>
      <c r="F44" s="410"/>
      <c r="G44" s="410"/>
      <c r="H44" s="410"/>
      <c r="I44" s="410"/>
      <c r="J44" s="259"/>
      <c r="K44" s="1046"/>
      <c r="L44" s="1047"/>
      <c r="M44" s="1048"/>
      <c r="N44" s="1048"/>
      <c r="O44" s="1049"/>
      <c r="P44" s="633" t="str">
        <f t="shared" si="2"/>
        <v>Yes</v>
      </c>
      <c r="Q44" s="1050"/>
      <c r="R44" s="1050"/>
      <c r="S44" s="1050"/>
      <c r="T44" s="1050"/>
      <c r="U44" s="1050"/>
      <c r="V44" s="1050"/>
      <c r="W44" s="1050"/>
      <c r="X44" s="1050"/>
      <c r="Y44" s="1048"/>
      <c r="Z44" s="1048"/>
      <c r="AA44" s="1051"/>
      <c r="AB44" s="225"/>
    </row>
    <row r="45" spans="1:28" s="2" customFormat="1" ht="15" customHeight="1" x14ac:dyDescent="0.2">
      <c r="A45" s="67"/>
      <c r="B45" s="1808"/>
      <c r="C45" s="1045" t="s">
        <v>905</v>
      </c>
      <c r="D45" s="464"/>
      <c r="E45" s="464"/>
      <c r="F45" s="464"/>
      <c r="G45" s="464"/>
      <c r="H45" s="464"/>
      <c r="I45" s="464"/>
      <c r="J45" s="464"/>
      <c r="K45" s="1046"/>
      <c r="L45" s="1047"/>
      <c r="M45" s="1048"/>
      <c r="N45" s="1048"/>
      <c r="O45" s="1049"/>
      <c r="P45" s="633" t="str">
        <f t="shared" si="2"/>
        <v>Yes</v>
      </c>
      <c r="Q45" s="1050"/>
      <c r="R45" s="1050"/>
      <c r="S45" s="1050"/>
      <c r="T45" s="1050"/>
      <c r="U45" s="1050"/>
      <c r="V45" s="1050"/>
      <c r="W45" s="1050"/>
      <c r="X45" s="1050"/>
      <c r="Y45" s="1048"/>
      <c r="Z45" s="1048"/>
      <c r="AA45" s="1051"/>
      <c r="AB45" s="225"/>
    </row>
    <row r="46" spans="1:28" s="2" customFormat="1" ht="15" customHeight="1" x14ac:dyDescent="0.2">
      <c r="A46" s="67"/>
      <c r="B46" s="1812" t="s">
        <v>924</v>
      </c>
      <c r="C46" s="1052" t="s">
        <v>904</v>
      </c>
      <c r="D46" s="259"/>
      <c r="E46" s="410"/>
      <c r="F46" s="410"/>
      <c r="G46" s="410"/>
      <c r="H46" s="410"/>
      <c r="I46" s="410"/>
      <c r="J46" s="259"/>
      <c r="K46" s="1046"/>
      <c r="L46" s="1047"/>
      <c r="M46" s="1048"/>
      <c r="N46" s="1048"/>
      <c r="O46" s="1049"/>
      <c r="P46" s="633" t="str">
        <f t="shared" si="2"/>
        <v>Yes</v>
      </c>
      <c r="Q46" s="1050"/>
      <c r="R46" s="1050"/>
      <c r="S46" s="1050"/>
      <c r="T46" s="1050"/>
      <c r="U46" s="1050"/>
      <c r="V46" s="1050"/>
      <c r="W46" s="1050"/>
      <c r="X46" s="1050"/>
      <c r="Y46" s="1048"/>
      <c r="Z46" s="1048"/>
      <c r="AA46" s="1051"/>
      <c r="AB46" s="225"/>
    </row>
    <row r="47" spans="1:28" s="2" customFormat="1" ht="15" customHeight="1" x14ac:dyDescent="0.2">
      <c r="A47" s="67"/>
      <c r="B47" s="1814"/>
      <c r="C47" s="1045" t="s">
        <v>905</v>
      </c>
      <c r="D47" s="464"/>
      <c r="E47" s="464"/>
      <c r="F47" s="464"/>
      <c r="G47" s="464"/>
      <c r="H47" s="464"/>
      <c r="I47" s="464"/>
      <c r="J47" s="464"/>
      <c r="K47" s="1046"/>
      <c r="L47" s="1047"/>
      <c r="M47" s="1048"/>
      <c r="N47" s="1048"/>
      <c r="O47" s="1049"/>
      <c r="P47" s="633" t="str">
        <f t="shared" si="2"/>
        <v>Yes</v>
      </c>
      <c r="Q47" s="1050"/>
      <c r="R47" s="1050"/>
      <c r="S47" s="1050"/>
      <c r="T47" s="1050"/>
      <c r="U47" s="1050"/>
      <c r="V47" s="1050"/>
      <c r="W47" s="1050"/>
      <c r="X47" s="1050"/>
      <c r="Y47" s="1048"/>
      <c r="Z47" s="1048"/>
      <c r="AA47" s="1051"/>
      <c r="AB47" s="225"/>
    </row>
    <row r="48" spans="1:28" s="2" customFormat="1" ht="15" customHeight="1" x14ac:dyDescent="0.2">
      <c r="A48" s="67"/>
      <c r="B48" s="1811" t="s">
        <v>99</v>
      </c>
      <c r="C48" s="1052" t="s">
        <v>904</v>
      </c>
      <c r="D48" s="259"/>
      <c r="E48" s="410"/>
      <c r="F48" s="410"/>
      <c r="G48" s="410"/>
      <c r="H48" s="410"/>
      <c r="I48" s="410"/>
      <c r="J48" s="259"/>
      <c r="K48" s="1046"/>
      <c r="L48" s="1047"/>
      <c r="M48" s="1048"/>
      <c r="N48" s="1048"/>
      <c r="O48" s="1049"/>
      <c r="P48" s="633" t="str">
        <f t="shared" si="2"/>
        <v>Yes</v>
      </c>
      <c r="Q48" s="1050"/>
      <c r="R48" s="1050"/>
      <c r="S48" s="1050"/>
      <c r="T48" s="1050"/>
      <c r="U48" s="1050"/>
      <c r="V48" s="1050"/>
      <c r="W48" s="1050"/>
      <c r="X48" s="1050"/>
      <c r="Y48" s="1050"/>
      <c r="Z48" s="1048"/>
      <c r="AA48" s="1051"/>
      <c r="AB48" s="225"/>
    </row>
    <row r="49" spans="1:28" s="2" customFormat="1" ht="15" customHeight="1" x14ac:dyDescent="0.2">
      <c r="A49" s="67"/>
      <c r="B49" s="1808"/>
      <c r="C49" s="1045" t="s">
        <v>905</v>
      </c>
      <c r="D49" s="464"/>
      <c r="E49" s="464"/>
      <c r="F49" s="464"/>
      <c r="G49" s="464"/>
      <c r="H49" s="464"/>
      <c r="I49" s="464"/>
      <c r="J49" s="464"/>
      <c r="K49" s="1046"/>
      <c r="L49" s="1047"/>
      <c r="M49" s="1048"/>
      <c r="N49" s="1048"/>
      <c r="O49" s="1049"/>
      <c r="P49" s="633" t="str">
        <f t="shared" si="2"/>
        <v>Yes</v>
      </c>
      <c r="Q49" s="1050"/>
      <c r="R49" s="1050"/>
      <c r="S49" s="1050"/>
      <c r="T49" s="1050"/>
      <c r="U49" s="1050"/>
      <c r="V49" s="1050"/>
      <c r="W49" s="1048"/>
      <c r="X49" s="1050"/>
      <c r="Y49" s="1050"/>
      <c r="Z49" s="1048"/>
      <c r="AA49" s="1051"/>
      <c r="AB49" s="225"/>
    </row>
    <row r="50" spans="1:28" s="2" customFormat="1" ht="15" customHeight="1" x14ac:dyDescent="0.2">
      <c r="A50" s="67"/>
      <c r="B50" s="1812" t="s">
        <v>925</v>
      </c>
      <c r="C50" s="1052" t="s">
        <v>904</v>
      </c>
      <c r="D50" s="259"/>
      <c r="E50" s="410"/>
      <c r="F50" s="410"/>
      <c r="G50" s="410"/>
      <c r="H50" s="410"/>
      <c r="I50" s="410"/>
      <c r="J50" s="259"/>
      <c r="K50" s="1046"/>
      <c r="L50" s="1047"/>
      <c r="M50" s="1048"/>
      <c r="N50" s="1048"/>
      <c r="O50" s="1049"/>
      <c r="P50" s="633" t="str">
        <f t="shared" si="2"/>
        <v>Yes</v>
      </c>
      <c r="Q50" s="1048"/>
      <c r="R50" s="1050"/>
      <c r="S50" s="1048"/>
      <c r="T50" s="1048"/>
      <c r="U50" s="1050"/>
      <c r="V50" s="1050"/>
      <c r="W50" s="1048"/>
      <c r="X50" s="1048"/>
      <c r="Y50" s="1048"/>
      <c r="Z50" s="1048"/>
      <c r="AA50" s="1051"/>
      <c r="AB50" s="225"/>
    </row>
    <row r="51" spans="1:28" s="2" customFormat="1" ht="15" customHeight="1" x14ac:dyDescent="0.2">
      <c r="A51" s="67"/>
      <c r="B51" s="1812"/>
      <c r="C51" s="1045" t="s">
        <v>905</v>
      </c>
      <c r="D51" s="464"/>
      <c r="E51" s="464"/>
      <c r="F51" s="464"/>
      <c r="G51" s="464"/>
      <c r="H51" s="464"/>
      <c r="I51" s="464"/>
      <c r="J51" s="464"/>
      <c r="K51" s="1046"/>
      <c r="L51" s="1047"/>
      <c r="M51" s="1048"/>
      <c r="N51" s="1048"/>
      <c r="O51" s="1049"/>
      <c r="P51" s="633" t="str">
        <f t="shared" si="2"/>
        <v>Yes</v>
      </c>
      <c r="Q51" s="1048"/>
      <c r="R51" s="1050"/>
      <c r="S51" s="1048"/>
      <c r="T51" s="1048"/>
      <c r="U51" s="1050"/>
      <c r="V51" s="1050"/>
      <c r="W51" s="1048"/>
      <c r="X51" s="1048"/>
      <c r="Y51" s="1048"/>
      <c r="Z51" s="1048"/>
      <c r="AA51" s="1051"/>
      <c r="AB51" s="225"/>
    </row>
    <row r="52" spans="1:28" s="2" customFormat="1" ht="45" customHeight="1" x14ac:dyDescent="0.2">
      <c r="A52" s="67"/>
      <c r="B52" s="1809" t="s">
        <v>926</v>
      </c>
      <c r="C52" s="1052" t="s">
        <v>904</v>
      </c>
      <c r="D52" s="259"/>
      <c r="E52" s="410"/>
      <c r="F52" s="410"/>
      <c r="G52" s="410"/>
      <c r="H52" s="410"/>
      <c r="I52" s="410"/>
      <c r="J52" s="259"/>
      <c r="K52" s="1046"/>
      <c r="L52" s="1047"/>
      <c r="M52" s="1048"/>
      <c r="N52" s="1048"/>
      <c r="O52" s="1049"/>
      <c r="P52" s="633" t="str">
        <f t="shared" si="2"/>
        <v>Yes</v>
      </c>
      <c r="Q52" s="1048"/>
      <c r="R52" s="1050"/>
      <c r="S52" s="1048"/>
      <c r="T52" s="1048"/>
      <c r="U52" s="1050"/>
      <c r="V52" s="1050"/>
      <c r="W52" s="1048"/>
      <c r="X52" s="1048"/>
      <c r="Y52" s="1048"/>
      <c r="Z52" s="1048"/>
      <c r="AA52" s="1051"/>
      <c r="AB52" s="225"/>
    </row>
    <row r="53" spans="1:28" s="2" customFormat="1" ht="45" customHeight="1" x14ac:dyDescent="0.2">
      <c r="A53" s="67"/>
      <c r="B53" s="1810"/>
      <c r="C53" s="1045" t="s">
        <v>905</v>
      </c>
      <c r="D53" s="464"/>
      <c r="E53" s="464"/>
      <c r="F53" s="464"/>
      <c r="G53" s="464"/>
      <c r="H53" s="464"/>
      <c r="I53" s="464"/>
      <c r="J53" s="464"/>
      <c r="K53" s="1046"/>
      <c r="L53" s="1047"/>
      <c r="M53" s="1048"/>
      <c r="N53" s="1048"/>
      <c r="O53" s="1049"/>
      <c r="P53" s="633" t="str">
        <f t="shared" si="2"/>
        <v>Yes</v>
      </c>
      <c r="Q53" s="1048"/>
      <c r="R53" s="1050"/>
      <c r="S53" s="1048"/>
      <c r="T53" s="1048"/>
      <c r="U53" s="1050"/>
      <c r="V53" s="1050"/>
      <c r="W53" s="1048"/>
      <c r="X53" s="1048"/>
      <c r="Y53" s="1048"/>
      <c r="Z53" s="1048"/>
      <c r="AA53" s="1051"/>
      <c r="AB53" s="225"/>
    </row>
    <row r="54" spans="1:28" s="2" customFormat="1" ht="75" customHeight="1" x14ac:dyDescent="0.2">
      <c r="A54" s="67"/>
      <c r="B54" s="1809" t="s">
        <v>927</v>
      </c>
      <c r="C54" s="1052" t="s">
        <v>904</v>
      </c>
      <c r="D54" s="1047"/>
      <c r="E54" s="410"/>
      <c r="F54" s="410"/>
      <c r="G54" s="410"/>
      <c r="H54" s="410"/>
      <c r="I54" s="410"/>
      <c r="J54" s="1047"/>
      <c r="K54" s="1053"/>
      <c r="L54" s="1047"/>
      <c r="M54" s="1047"/>
      <c r="N54" s="1047"/>
      <c r="O54" s="1054"/>
      <c r="P54" s="633" t="str">
        <f t="shared" si="2"/>
        <v>Yes</v>
      </c>
      <c r="Q54" s="1047"/>
      <c r="R54" s="1047"/>
      <c r="S54" s="1047"/>
      <c r="T54" s="1047"/>
      <c r="U54" s="1047"/>
      <c r="V54" s="1047"/>
      <c r="W54" s="1047"/>
      <c r="X54" s="1047"/>
      <c r="Y54" s="1047"/>
      <c r="Z54" s="1047"/>
      <c r="AA54" s="1055"/>
      <c r="AB54" s="225"/>
    </row>
    <row r="55" spans="1:28" s="2" customFormat="1" ht="75" customHeight="1" x14ac:dyDescent="0.2">
      <c r="A55" s="67"/>
      <c r="B55" s="1810"/>
      <c r="C55" s="1045" t="s">
        <v>905</v>
      </c>
      <c r="D55" s="1047"/>
      <c r="E55" s="1047"/>
      <c r="F55" s="1047"/>
      <c r="G55" s="1047"/>
      <c r="H55" s="1047"/>
      <c r="I55" s="1047"/>
      <c r="J55" s="1047"/>
      <c r="K55" s="1053"/>
      <c r="L55" s="1047"/>
      <c r="M55" s="1047"/>
      <c r="N55" s="1047"/>
      <c r="O55" s="1054"/>
      <c r="P55" s="633" t="str">
        <f t="shared" si="2"/>
        <v>Yes</v>
      </c>
      <c r="Q55" s="1047"/>
      <c r="R55" s="1047"/>
      <c r="S55" s="1047"/>
      <c r="T55" s="1047"/>
      <c r="U55" s="1047"/>
      <c r="V55" s="1047"/>
      <c r="W55" s="1047"/>
      <c r="X55" s="1047"/>
      <c r="Y55" s="1047"/>
      <c r="Z55" s="1047"/>
      <c r="AA55" s="1055"/>
      <c r="AB55" s="225"/>
    </row>
    <row r="56" spans="1:28" s="2" customFormat="1" ht="15" customHeight="1" x14ac:dyDescent="0.2">
      <c r="A56" s="67"/>
      <c r="B56" s="1800" t="s">
        <v>928</v>
      </c>
      <c r="C56" s="1052" t="s">
        <v>904</v>
      </c>
      <c r="D56" s="1047"/>
      <c r="E56" s="410"/>
      <c r="F56" s="410"/>
      <c r="G56" s="410"/>
      <c r="H56" s="410"/>
      <c r="I56" s="410"/>
      <c r="J56" s="1047"/>
      <c r="K56" s="1053"/>
      <c r="L56" s="1047"/>
      <c r="M56" s="1047"/>
      <c r="N56" s="1047"/>
      <c r="O56" s="1054"/>
      <c r="P56" s="633" t="str">
        <f t="shared" si="2"/>
        <v>Yes</v>
      </c>
      <c r="Q56" s="1047"/>
      <c r="R56" s="1047"/>
      <c r="S56" s="1047"/>
      <c r="T56" s="1047"/>
      <c r="U56" s="1047"/>
      <c r="V56" s="1047"/>
      <c r="W56" s="1047"/>
      <c r="X56" s="1047"/>
      <c r="Y56" s="1047"/>
      <c r="Z56" s="1047"/>
      <c r="AA56" s="1055"/>
      <c r="AB56" s="225"/>
    </row>
    <row r="57" spans="1:28" s="2" customFormat="1" ht="15" customHeight="1" x14ac:dyDescent="0.2">
      <c r="A57" s="67"/>
      <c r="B57" s="1801"/>
      <c r="C57" s="1045" t="s">
        <v>905</v>
      </c>
      <c r="D57" s="1047"/>
      <c r="E57" s="1047"/>
      <c r="F57" s="1047"/>
      <c r="G57" s="1047"/>
      <c r="H57" s="1047"/>
      <c r="I57" s="1047"/>
      <c r="J57" s="1047"/>
      <c r="K57" s="1053"/>
      <c r="L57" s="1047"/>
      <c r="M57" s="1047"/>
      <c r="N57" s="1047"/>
      <c r="O57" s="1054"/>
      <c r="P57" s="633" t="str">
        <f t="shared" si="2"/>
        <v>Yes</v>
      </c>
      <c r="Q57" s="1047"/>
      <c r="R57" s="1047"/>
      <c r="S57" s="1047"/>
      <c r="T57" s="1047"/>
      <c r="U57" s="1047"/>
      <c r="V57" s="1047"/>
      <c r="W57" s="1047"/>
      <c r="X57" s="1047"/>
      <c r="Y57" s="1047"/>
      <c r="Z57" s="1047"/>
      <c r="AA57" s="1055"/>
      <c r="AB57" s="225"/>
    </row>
    <row r="58" spans="1:28" s="2" customFormat="1" ht="15" customHeight="1" x14ac:dyDescent="0.2">
      <c r="A58" s="67"/>
      <c r="B58" s="1809" t="s">
        <v>929</v>
      </c>
      <c r="C58" s="1052" t="s">
        <v>904</v>
      </c>
      <c r="D58" s="1047"/>
      <c r="E58" s="410"/>
      <c r="F58" s="410"/>
      <c r="G58" s="410"/>
      <c r="H58" s="410"/>
      <c r="I58" s="410"/>
      <c r="J58" s="1047"/>
      <c r="K58" s="1053"/>
      <c r="L58" s="1047"/>
      <c r="M58" s="1047"/>
      <c r="N58" s="1047"/>
      <c r="O58" s="1054"/>
      <c r="P58" s="633" t="str">
        <f t="shared" si="2"/>
        <v>Yes</v>
      </c>
      <c r="Q58" s="1047"/>
      <c r="R58" s="1047"/>
      <c r="S58" s="1047"/>
      <c r="T58" s="1047"/>
      <c r="U58" s="1047"/>
      <c r="V58" s="1047"/>
      <c r="W58" s="1047"/>
      <c r="X58" s="1047"/>
      <c r="Y58" s="1047"/>
      <c r="Z58" s="1047"/>
      <c r="AA58" s="1055"/>
      <c r="AB58" s="225"/>
    </row>
    <row r="59" spans="1:28" s="2" customFormat="1" ht="15" customHeight="1" x14ac:dyDescent="0.2">
      <c r="A59" s="67"/>
      <c r="B59" s="1810"/>
      <c r="C59" s="1045" t="s">
        <v>905</v>
      </c>
      <c r="D59" s="1047"/>
      <c r="E59" s="1047"/>
      <c r="F59" s="1047"/>
      <c r="G59" s="1047"/>
      <c r="H59" s="1047"/>
      <c r="I59" s="1047"/>
      <c r="J59" s="1047"/>
      <c r="K59" s="1053"/>
      <c r="L59" s="1047"/>
      <c r="M59" s="1047"/>
      <c r="N59" s="1047"/>
      <c r="O59" s="1054"/>
      <c r="P59" s="633" t="str">
        <f t="shared" si="2"/>
        <v>Yes</v>
      </c>
      <c r="Q59" s="1047"/>
      <c r="R59" s="1047"/>
      <c r="S59" s="1047"/>
      <c r="T59" s="1047"/>
      <c r="U59" s="1047"/>
      <c r="V59" s="1047"/>
      <c r="W59" s="1047"/>
      <c r="X59" s="1047"/>
      <c r="Y59" s="1047"/>
      <c r="Z59" s="1047"/>
      <c r="AA59" s="1055"/>
      <c r="AB59" s="225"/>
    </row>
    <row r="60" spans="1:28" s="2" customFormat="1" ht="30" customHeight="1" x14ac:dyDescent="0.2">
      <c r="A60" s="67"/>
      <c r="B60" s="1812" t="s">
        <v>930</v>
      </c>
      <c r="C60" s="1052" t="s">
        <v>904</v>
      </c>
      <c r="D60" s="259"/>
      <c r="E60" s="410"/>
      <c r="F60" s="410"/>
      <c r="G60" s="410"/>
      <c r="H60" s="410"/>
      <c r="I60" s="410"/>
      <c r="J60" s="259"/>
      <c r="K60" s="1046"/>
      <c r="L60" s="1047"/>
      <c r="M60" s="1048"/>
      <c r="N60" s="1048"/>
      <c r="O60" s="1049"/>
      <c r="P60" s="633" t="str">
        <f t="shared" si="2"/>
        <v>Yes</v>
      </c>
      <c r="Q60" s="1048"/>
      <c r="R60" s="1050"/>
      <c r="S60" s="1050"/>
      <c r="T60" s="1048"/>
      <c r="U60" s="1048"/>
      <c r="V60" s="1048"/>
      <c r="W60" s="1048"/>
      <c r="X60" s="1048"/>
      <c r="Y60" s="1048"/>
      <c r="Z60" s="1048"/>
      <c r="AA60" s="1051"/>
      <c r="AB60" s="225"/>
    </row>
    <row r="61" spans="1:28" s="2" customFormat="1" ht="30" customHeight="1" x14ac:dyDescent="0.2">
      <c r="A61" s="67"/>
      <c r="B61" s="1813"/>
      <c r="C61" s="1058" t="s">
        <v>905</v>
      </c>
      <c r="D61" s="465"/>
      <c r="E61" s="465"/>
      <c r="F61" s="465"/>
      <c r="G61" s="465"/>
      <c r="H61" s="465"/>
      <c r="I61" s="465"/>
      <c r="J61" s="465"/>
      <c r="K61" s="1059"/>
      <c r="L61" s="1060"/>
      <c r="M61" s="1061"/>
      <c r="N61" s="1061"/>
      <c r="O61" s="1062"/>
      <c r="P61" s="634" t="str">
        <f t="shared" si="2"/>
        <v>Yes</v>
      </c>
      <c r="Q61" s="1061"/>
      <c r="R61" s="1063"/>
      <c r="S61" s="1063"/>
      <c r="T61" s="1061"/>
      <c r="U61" s="1061"/>
      <c r="V61" s="1061"/>
      <c r="W61" s="1061"/>
      <c r="X61" s="1061"/>
      <c r="Y61" s="1061"/>
      <c r="Z61" s="1061"/>
      <c r="AA61" s="1064"/>
      <c r="AB61" s="225"/>
    </row>
    <row r="62" spans="1:28" ht="15" customHeight="1" x14ac:dyDescent="0.2">
      <c r="A62" s="169"/>
      <c r="B62" s="9"/>
      <c r="C62" s="9"/>
      <c r="D62" s="205"/>
      <c r="E62" s="205"/>
      <c r="F62" s="205"/>
      <c r="G62" s="205"/>
      <c r="H62" s="205"/>
      <c r="I62" s="205"/>
      <c r="J62" s="205"/>
      <c r="K62" s="205"/>
      <c r="L62" s="205"/>
      <c r="M62" s="205"/>
      <c r="N62" s="205"/>
      <c r="O62" s="205"/>
      <c r="P62" s="205"/>
      <c r="Q62" s="205"/>
      <c r="R62" s="205"/>
      <c r="S62" s="205"/>
      <c r="T62" s="205"/>
      <c r="U62" s="205"/>
      <c r="V62" s="205"/>
      <c r="W62" s="205"/>
      <c r="X62" s="205"/>
      <c r="Y62" s="205"/>
      <c r="Z62" s="205"/>
      <c r="AA62" s="205"/>
      <c r="AB62" s="206"/>
    </row>
    <row r="63" spans="1:28" ht="15" customHeight="1" x14ac:dyDescent="0.2">
      <c r="A63" s="169"/>
      <c r="B63" s="205"/>
      <c r="C63" s="205"/>
      <c r="D63" s="1065" t="s">
        <v>931</v>
      </c>
      <c r="E63" s="1066"/>
      <c r="F63" s="1066"/>
      <c r="G63" s="1066"/>
      <c r="H63" s="1066"/>
      <c r="I63" s="1066"/>
      <c r="J63" s="1625">
        <f>J6+J18+J32+J34+J38+J42+J44+J46+J48+J50+J60</f>
        <v>0</v>
      </c>
      <c r="K63" s="205"/>
      <c r="L63" s="205"/>
      <c r="M63" s="205"/>
      <c r="N63" s="205"/>
      <c r="O63" s="205"/>
      <c r="P63" s="205"/>
      <c r="Q63" s="205"/>
      <c r="R63" s="205"/>
      <c r="S63" s="205"/>
      <c r="T63" s="205"/>
      <c r="U63" s="205"/>
      <c r="V63" s="205"/>
      <c r="W63" s="205"/>
      <c r="X63" s="205"/>
      <c r="Y63" s="205"/>
      <c r="Z63" s="205"/>
      <c r="AA63" s="205"/>
      <c r="AB63" s="206"/>
    </row>
    <row r="64" spans="1:28" ht="15" customHeight="1" x14ac:dyDescent="0.2">
      <c r="A64" s="169"/>
      <c r="B64" s="205"/>
      <c r="C64" s="205"/>
      <c r="D64" s="1067" t="s">
        <v>932</v>
      </c>
      <c r="E64" s="1068"/>
      <c r="F64" s="1068"/>
      <c r="G64" s="1068"/>
      <c r="H64" s="1068"/>
      <c r="I64" s="1068"/>
      <c r="J64" s="1626">
        <f>J7+J19+J33+J35+J39+J43+J45+J47+J49+J51+J61</f>
        <v>0</v>
      </c>
      <c r="K64" s="205"/>
      <c r="L64" s="205"/>
      <c r="M64" s="205"/>
      <c r="N64" s="205"/>
      <c r="O64" s="205"/>
      <c r="P64" s="205"/>
      <c r="Q64" s="205"/>
      <c r="R64" s="205"/>
      <c r="S64" s="205"/>
      <c r="T64" s="205"/>
      <c r="U64" s="205"/>
      <c r="V64" s="205"/>
      <c r="W64" s="205"/>
      <c r="X64" s="205"/>
      <c r="Y64" s="205"/>
      <c r="Z64" s="205"/>
      <c r="AA64" s="205"/>
      <c r="AB64" s="206"/>
    </row>
    <row r="65" spans="1:28" ht="15" customHeight="1" x14ac:dyDescent="0.2">
      <c r="A65" s="169"/>
      <c r="B65" s="205"/>
      <c r="C65" s="205"/>
      <c r="D65" s="1069" t="s">
        <v>933</v>
      </c>
      <c r="E65" s="1070"/>
      <c r="F65" s="1070"/>
      <c r="G65" s="1070"/>
      <c r="H65" s="1070"/>
      <c r="I65" s="1070"/>
      <c r="J65" s="1627">
        <f>SUM(J63:J64)</f>
        <v>0</v>
      </c>
      <c r="K65" s="205"/>
      <c r="L65" s="205"/>
      <c r="M65" s="205"/>
      <c r="N65" s="205"/>
      <c r="O65" s="205"/>
      <c r="P65" s="205"/>
      <c r="Q65" s="205"/>
      <c r="R65" s="205"/>
      <c r="S65" s="205"/>
      <c r="T65" s="205"/>
      <c r="U65" s="205"/>
      <c r="V65" s="205"/>
      <c r="W65" s="205"/>
      <c r="X65" s="205"/>
      <c r="Y65" s="205"/>
      <c r="Z65" s="205"/>
      <c r="AA65" s="205"/>
      <c r="AB65" s="206"/>
    </row>
    <row r="66" spans="1:28" ht="15" customHeight="1" x14ac:dyDescent="0.2">
      <c r="A66" s="169"/>
      <c r="B66" s="205"/>
      <c r="C66" s="205"/>
      <c r="D66" s="72"/>
      <c r="E66" s="207"/>
      <c r="F66" s="207"/>
      <c r="G66" s="207"/>
      <c r="H66" s="207"/>
      <c r="I66" s="207"/>
      <c r="J66" s="205"/>
      <c r="K66" s="205"/>
      <c r="L66" s="205"/>
      <c r="M66" s="205"/>
      <c r="N66" s="205"/>
      <c r="O66" s="205"/>
      <c r="P66" s="205"/>
      <c r="Q66" s="205"/>
      <c r="R66" s="205"/>
      <c r="S66" s="205"/>
      <c r="T66" s="205"/>
      <c r="U66" s="205"/>
      <c r="V66" s="205"/>
      <c r="W66" s="205"/>
      <c r="X66" s="205"/>
      <c r="Y66" s="205"/>
      <c r="Z66" s="205"/>
      <c r="AA66" s="205"/>
      <c r="AB66" s="206"/>
    </row>
    <row r="67" spans="1:28" ht="15" customHeight="1" x14ac:dyDescent="0.2">
      <c r="A67" s="169"/>
      <c r="B67" s="205"/>
      <c r="C67" s="205"/>
      <c r="D67" s="1065" t="s">
        <v>934</v>
      </c>
      <c r="E67" s="1066"/>
      <c r="F67" s="1066"/>
      <c r="G67" s="1066"/>
      <c r="H67" s="1066"/>
      <c r="I67" s="1066"/>
      <c r="J67" s="1625">
        <f>M6+M18+M32+M34+M38+M42+M44+M46+M48+M50+M60</f>
        <v>0</v>
      </c>
      <c r="K67" s="205"/>
      <c r="L67" s="205"/>
      <c r="M67" s="205"/>
      <c r="N67" s="205"/>
      <c r="O67" s="205"/>
      <c r="P67" s="205"/>
      <c r="Q67" s="205"/>
      <c r="R67" s="205"/>
      <c r="S67" s="205"/>
      <c r="T67" s="205"/>
      <c r="U67" s="205"/>
      <c r="V67" s="205"/>
      <c r="W67" s="205"/>
      <c r="X67" s="205"/>
      <c r="Y67" s="205"/>
      <c r="Z67" s="205"/>
      <c r="AA67" s="205"/>
      <c r="AB67" s="206"/>
    </row>
    <row r="68" spans="1:28" ht="15" customHeight="1" x14ac:dyDescent="0.2">
      <c r="A68" s="169"/>
      <c r="B68" s="205"/>
      <c r="C68" s="205"/>
      <c r="D68" s="1067" t="s">
        <v>935</v>
      </c>
      <c r="E68" s="1068"/>
      <c r="F68" s="1068"/>
      <c r="G68" s="1068"/>
      <c r="H68" s="1068"/>
      <c r="I68" s="1068"/>
      <c r="J68" s="1626">
        <f>M7+M19+M33+M35+M39+M43+M45+M47+M49+M51+M61</f>
        <v>0</v>
      </c>
      <c r="K68" s="205"/>
      <c r="L68" s="205"/>
      <c r="M68" s="205"/>
      <c r="N68" s="205"/>
      <c r="O68" s="205"/>
      <c r="P68" s="205"/>
      <c r="Q68" s="205"/>
      <c r="R68" s="205"/>
      <c r="S68" s="205"/>
      <c r="T68" s="205"/>
      <c r="U68" s="205"/>
      <c r="V68" s="205"/>
      <c r="W68" s="205"/>
      <c r="X68" s="205"/>
      <c r="Y68" s="205"/>
      <c r="Z68" s="205"/>
      <c r="AA68" s="205"/>
      <c r="AB68" s="206"/>
    </row>
    <row r="69" spans="1:28" ht="15" customHeight="1" x14ac:dyDescent="0.2">
      <c r="A69" s="169"/>
      <c r="B69" s="205"/>
      <c r="C69" s="205"/>
      <c r="D69" s="1069" t="s">
        <v>936</v>
      </c>
      <c r="E69" s="1070"/>
      <c r="F69" s="1070"/>
      <c r="G69" s="1070"/>
      <c r="H69" s="1070"/>
      <c r="I69" s="1070"/>
      <c r="J69" s="1627">
        <f>SUM(J67:J68)</f>
        <v>0</v>
      </c>
      <c r="K69" s="205"/>
      <c r="L69" s="205"/>
      <c r="M69" s="205"/>
      <c r="N69" s="205"/>
      <c r="O69" s="205"/>
      <c r="P69" s="205"/>
      <c r="Q69" s="205"/>
      <c r="R69" s="205"/>
      <c r="S69" s="205"/>
      <c r="T69" s="205"/>
      <c r="U69" s="205"/>
      <c r="V69" s="205"/>
      <c r="W69" s="205"/>
      <c r="X69" s="205"/>
      <c r="Y69" s="205"/>
      <c r="Z69" s="205"/>
      <c r="AA69" s="205"/>
      <c r="AB69" s="206"/>
    </row>
    <row r="70" spans="1:28" ht="15" customHeight="1" x14ac:dyDescent="0.2">
      <c r="A70" s="121"/>
      <c r="B70" s="181"/>
      <c r="C70" s="249"/>
      <c r="D70" s="249"/>
      <c r="E70" s="249"/>
      <c r="F70" s="249"/>
      <c r="G70" s="249"/>
      <c r="H70" s="249"/>
      <c r="I70" s="249"/>
      <c r="J70" s="208"/>
      <c r="K70" s="208"/>
      <c r="L70" s="208"/>
      <c r="M70" s="208"/>
      <c r="N70" s="208"/>
      <c r="O70" s="208"/>
      <c r="P70" s="208"/>
      <c r="Q70" s="208"/>
      <c r="R70" s="208"/>
      <c r="S70" s="208"/>
      <c r="T70" s="208"/>
      <c r="U70" s="208"/>
      <c r="V70" s="208"/>
      <c r="W70" s="208"/>
      <c r="X70" s="208"/>
      <c r="Y70" s="208"/>
      <c r="Z70" s="208"/>
      <c r="AA70" s="208"/>
      <c r="AB70" s="209"/>
    </row>
  </sheetData>
  <mergeCells count="39">
    <mergeCell ref="B60:B61"/>
    <mergeCell ref="P3:P4"/>
    <mergeCell ref="B48:B49"/>
    <mergeCell ref="B50:B51"/>
    <mergeCell ref="B52:B53"/>
    <mergeCell ref="B54:B55"/>
    <mergeCell ref="B56:B57"/>
    <mergeCell ref="B58:B59"/>
    <mergeCell ref="B34:B35"/>
    <mergeCell ref="B38:B39"/>
    <mergeCell ref="B40:B41"/>
    <mergeCell ref="B42:B43"/>
    <mergeCell ref="B44:B45"/>
    <mergeCell ref="B46:B47"/>
    <mergeCell ref="B32:B33"/>
    <mergeCell ref="B10:B11"/>
    <mergeCell ref="B12:B13"/>
    <mergeCell ref="B14:B15"/>
    <mergeCell ref="B16:B17"/>
    <mergeCell ref="B18:B19"/>
    <mergeCell ref="B20:B21"/>
    <mergeCell ref="B22:B23"/>
    <mergeCell ref="B24:B25"/>
    <mergeCell ref="B26:B27"/>
    <mergeCell ref="B28:B29"/>
    <mergeCell ref="B30:B31"/>
    <mergeCell ref="Q3:Z3"/>
    <mergeCell ref="M3:M4"/>
    <mergeCell ref="N3:N4"/>
    <mergeCell ref="AA3:AA4"/>
    <mergeCell ref="B6:B7"/>
    <mergeCell ref="K3:K4"/>
    <mergeCell ref="L3:L4"/>
    <mergeCell ref="O3:O4"/>
    <mergeCell ref="B8:B9"/>
    <mergeCell ref="C3:C4"/>
    <mergeCell ref="D3:D4"/>
    <mergeCell ref="E3:I3"/>
    <mergeCell ref="J3:J4"/>
  </mergeCells>
  <conditionalFormatting sqref="P6:P61">
    <cfRule type="cellIs" dxfId="5" priority="4" stopIfTrue="1" operator="equal">
      <formula>"No"</formula>
    </cfRule>
    <cfRule type="cellIs" dxfId="4" priority="5" stopIfTrue="1" operator="equal">
      <formula>"Yes"</formula>
    </cfRule>
  </conditionalFormatting>
  <dataValidations count="1">
    <dataValidation type="list" allowBlank="1" showInputMessage="1" showErrorMessage="1" sqref="O5:O61">
      <formula1>PartialUseIrbCalc</formula1>
    </dataValidation>
  </dataValidations>
  <printOptions headings="1"/>
  <pageMargins left="0.59055118110236227" right="0.39370078740157483" top="0.98425196850393704" bottom="0.98425196850393704" header="0.51181102362204722" footer="0.51181102362204722"/>
  <pageSetup paperSize="9" scale="50" fitToWidth="0" fitToHeight="0" pageOrder="overThenDown" orientation="landscape" r:id="rId1"/>
  <headerFooter alignWithMargins="0">
    <oddHeader>&amp;L&amp;"Arial,Bold"&amp;14Basel Committee on Banking Supervision
Basel III monitoring template&amp;C&amp;14&amp;F
&amp;A&amp;R&amp;"Arial,Bold"&amp;14Confidential when completed</oddHeader>
    <oddFooter>&amp;L&amp;14&amp;D  &amp;T&amp;R&amp;14Page &amp;P of &amp;N</oddFooter>
  </headerFooter>
  <rowBreaks count="1" manualBreakCount="1">
    <brk id="49" max="14" man="1"/>
  </rowBreaks>
  <colBreaks count="1" manualBreakCount="1">
    <brk id="15" max="69" man="1"/>
  </colBreaks>
  <ignoredErrors>
    <ignoredError sqref="Q5:Z5 P6:P61 J63:J69" emptyCellReferenc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theme="5" tint="0.39997558519241921"/>
  </sheetPr>
  <dimension ref="A1:N181"/>
  <sheetViews>
    <sheetView zoomScale="75" zoomScaleNormal="75" workbookViewId="0"/>
  </sheetViews>
  <sheetFormatPr defaultColWidth="11.42578125" defaultRowHeight="15" customHeight="1" x14ac:dyDescent="0.2"/>
  <cols>
    <col min="1" max="1" width="1.7109375" style="8" customWidth="1"/>
    <col min="2" max="2" width="14.7109375" style="8" customWidth="1"/>
    <col min="3" max="3" width="107.42578125" style="52" customWidth="1"/>
    <col min="4" max="13" width="12.7109375" style="8" customWidth="1"/>
    <col min="14" max="14" width="1.7109375" style="8" customWidth="1"/>
    <col min="15" max="16384" width="11.42578125" style="8"/>
  </cols>
  <sheetData>
    <row r="1" spans="1:14" s="41" customFormat="1" ht="30" customHeight="1" x14ac:dyDescent="0.4">
      <c r="A1" s="38" t="s">
        <v>264</v>
      </c>
      <c r="B1" s="39"/>
      <c r="C1" s="48"/>
      <c r="D1" s="39"/>
      <c r="E1" s="39"/>
      <c r="F1" s="39"/>
      <c r="G1" s="39"/>
      <c r="H1" s="39"/>
      <c r="I1" s="39"/>
      <c r="J1" s="39"/>
      <c r="K1" s="39"/>
      <c r="L1" s="39"/>
      <c r="M1" s="39"/>
      <c r="N1" s="40"/>
    </row>
    <row r="2" spans="1:14" s="15" customFormat="1" ht="30" customHeight="1" x14ac:dyDescent="0.25">
      <c r="A2" s="31" t="s">
        <v>233</v>
      </c>
      <c r="B2" s="28"/>
      <c r="C2" s="49"/>
      <c r="D2" s="28"/>
      <c r="E2" s="28"/>
      <c r="F2" s="28"/>
      <c r="G2" s="28"/>
      <c r="H2" s="28"/>
      <c r="I2" s="28"/>
      <c r="J2" s="28"/>
      <c r="K2" s="28"/>
      <c r="L2" s="28"/>
      <c r="M2" s="28"/>
      <c r="N2" s="36"/>
    </row>
    <row r="3" spans="1:14" ht="15" customHeight="1" x14ac:dyDescent="0.2">
      <c r="A3" s="35"/>
      <c r="B3" s="29"/>
      <c r="C3" s="50"/>
      <c r="D3" s="29"/>
      <c r="E3" s="29"/>
      <c r="F3" s="29"/>
      <c r="G3" s="29"/>
      <c r="H3" s="29"/>
      <c r="I3" s="29"/>
      <c r="J3" s="29"/>
      <c r="K3" s="29"/>
      <c r="L3" s="29"/>
      <c r="M3" s="29"/>
      <c r="N3" s="32"/>
    </row>
    <row r="4" spans="1:14" ht="15" customHeight="1" x14ac:dyDescent="0.2">
      <c r="A4" s="35"/>
      <c r="B4" s="1184" t="s">
        <v>80</v>
      </c>
      <c r="C4" s="543" t="s">
        <v>81</v>
      </c>
      <c r="D4" s="1185" t="str">
        <f>CONCATENATE("Column ", LEFT(ADDRESS(ROW('General Info'!C63),COLUMN('General Info'!C63),4), 1))</f>
        <v>Column C</v>
      </c>
      <c r="E4" s="1186" t="str">
        <f>CONCATENATE("Column ", LEFT(ADDRESS(ROW('General Info'!D63),COLUMN('General Info'!D63),4), 1))</f>
        <v>Column D</v>
      </c>
      <c r="G4" s="29"/>
      <c r="H4" s="29"/>
      <c r="I4" s="29"/>
      <c r="J4" s="29"/>
      <c r="K4" s="29"/>
      <c r="L4" s="29"/>
      <c r="M4" s="29"/>
      <c r="N4" s="32"/>
    </row>
    <row r="5" spans="1:14" ht="15" customHeight="1" x14ac:dyDescent="0.2">
      <c r="A5" s="35"/>
      <c r="B5" s="623" t="s">
        <v>512</v>
      </c>
      <c r="C5" s="1180" t="str">
        <f>'General Info'!B63</f>
        <v>Check: Tier 1 adjustments should be ≤ additional Tier 1 prior to adjustments</v>
      </c>
      <c r="D5" s="632" t="str">
        <f>'General Info'!C63</f>
        <v>Yes</v>
      </c>
      <c r="E5" s="1151"/>
      <c r="G5" s="29"/>
      <c r="H5" s="29"/>
      <c r="I5" s="29"/>
      <c r="J5" s="29"/>
      <c r="K5" s="29"/>
      <c r="L5" s="29"/>
      <c r="M5" s="29"/>
      <c r="N5" s="32"/>
    </row>
    <row r="6" spans="1:14" ht="15" customHeight="1" x14ac:dyDescent="0.2">
      <c r="A6" s="35"/>
      <c r="B6" s="502" t="s">
        <v>512</v>
      </c>
      <c r="C6" s="1181" t="str">
        <f>'General Info'!B68</f>
        <v>Check: Tier 2 adjustments should be ≤ additional Tier 2 prior to adjustments</v>
      </c>
      <c r="D6" s="633" t="str">
        <f>'General Info'!C68</f>
        <v>Yes</v>
      </c>
      <c r="E6" s="1152"/>
      <c r="G6" s="29"/>
      <c r="H6" s="29"/>
      <c r="I6" s="29"/>
      <c r="J6" s="29"/>
      <c r="K6" s="29"/>
      <c r="L6" s="29"/>
      <c r="M6" s="29"/>
      <c r="N6" s="32"/>
    </row>
    <row r="7" spans="1:14" ht="15" customHeight="1" x14ac:dyDescent="0.2">
      <c r="A7" s="35"/>
      <c r="B7" s="502" t="s">
        <v>234</v>
      </c>
      <c r="C7" s="1181" t="str">
        <f>'General Info'!B146</f>
        <v>Check: sum capital charges from rated and unrated exposures should not be higher than total</v>
      </c>
      <c r="D7" s="947"/>
      <c r="E7" s="627" t="str">
        <f>'General Info'!D146</f>
        <v>Yes</v>
      </c>
      <c r="G7" s="29"/>
      <c r="H7" s="29"/>
      <c r="I7" s="29"/>
      <c r="J7" s="29"/>
      <c r="K7" s="29"/>
      <c r="L7" s="29"/>
      <c r="M7" s="29"/>
      <c r="N7" s="32"/>
    </row>
    <row r="8" spans="1:14" ht="15" customHeight="1" x14ac:dyDescent="0.2">
      <c r="A8" s="35"/>
      <c r="B8" s="502" t="s">
        <v>234</v>
      </c>
      <c r="C8" s="1181" t="str">
        <f>'General Info'!B151</f>
        <v>Check: positive VaR at reporting date requires positive Basel 2.5 VaR</v>
      </c>
      <c r="D8" s="947"/>
      <c r="E8" s="627" t="str">
        <f>'General Info'!D151</f>
        <v>Yes</v>
      </c>
      <c r="G8" s="29"/>
      <c r="H8" s="29"/>
      <c r="I8" s="29"/>
      <c r="J8" s="29"/>
      <c r="K8" s="29"/>
      <c r="L8" s="29"/>
      <c r="M8" s="29"/>
      <c r="N8" s="32"/>
    </row>
    <row r="9" spans="1:14" ht="15" customHeight="1" x14ac:dyDescent="0.2">
      <c r="A9" s="35"/>
      <c r="B9" s="502" t="s">
        <v>234</v>
      </c>
      <c r="C9" s="1181" t="str">
        <f>'General Info'!B152</f>
        <v>Check: positive VaR capital charge requires VaR which is positive but smaller than the capital charge</v>
      </c>
      <c r="D9" s="633" t="str">
        <f>'General Info'!C152</f>
        <v>Yes</v>
      </c>
      <c r="E9" s="627" t="str">
        <f>'General Info'!D152</f>
        <v>Yes</v>
      </c>
      <c r="G9" s="29"/>
      <c r="H9" s="29"/>
      <c r="I9" s="29"/>
      <c r="J9" s="29"/>
      <c r="K9" s="29"/>
      <c r="L9" s="29"/>
      <c r="M9" s="29"/>
      <c r="N9" s="32"/>
    </row>
    <row r="10" spans="1:14" ht="15" customHeight="1" x14ac:dyDescent="0.2">
      <c r="A10" s="35"/>
      <c r="B10" s="502" t="s">
        <v>234</v>
      </c>
      <c r="C10" s="1181" t="str">
        <f>'General Info'!B154</f>
        <v>Check: positive stressed VaR at reporting date requires positive Basel 2.5 stressed VaR</v>
      </c>
      <c r="D10" s="947"/>
      <c r="E10" s="627" t="str">
        <f>'General Info'!D154</f>
        <v>Yes</v>
      </c>
      <c r="G10" s="29"/>
      <c r="H10" s="29"/>
      <c r="I10" s="29"/>
      <c r="J10" s="29"/>
      <c r="K10" s="29"/>
      <c r="L10" s="29"/>
      <c r="M10" s="29"/>
      <c r="N10" s="32"/>
    </row>
    <row r="11" spans="1:14" ht="15" customHeight="1" x14ac:dyDescent="0.2">
      <c r="A11" s="35"/>
      <c r="B11" s="502" t="s">
        <v>234</v>
      </c>
      <c r="C11" s="1181" t="str">
        <f>'General Info'!B155</f>
        <v>Check: positive Basel 2.5 VaR requires positive Basel 2.5 stressed VaR and vice versa</v>
      </c>
      <c r="D11" s="947"/>
      <c r="E11" s="627" t="str">
        <f>'General Info'!D155</f>
        <v>Yes</v>
      </c>
      <c r="G11" s="29"/>
      <c r="H11" s="29"/>
      <c r="I11" s="29"/>
      <c r="J11" s="29"/>
      <c r="K11" s="29"/>
      <c r="L11" s="29"/>
      <c r="M11" s="29"/>
      <c r="N11" s="32"/>
    </row>
    <row r="12" spans="1:14" ht="15" customHeight="1" x14ac:dyDescent="0.2">
      <c r="A12" s="35"/>
      <c r="B12" s="502" t="s">
        <v>234</v>
      </c>
      <c r="C12" s="1181" t="str">
        <f>'General Info'!B161</f>
        <v>Check: sum capital charges from rated and unrated exposures should not be higher than total</v>
      </c>
      <c r="D12" s="947"/>
      <c r="E12" s="627" t="str">
        <f>'General Info'!D161</f>
        <v>Yes</v>
      </c>
      <c r="G12" s="29"/>
      <c r="H12" s="29"/>
      <c r="I12" s="29"/>
      <c r="J12" s="29"/>
      <c r="K12" s="29"/>
      <c r="L12" s="29"/>
      <c r="M12" s="29"/>
      <c r="N12" s="32"/>
    </row>
    <row r="13" spans="1:14" ht="15" customHeight="1" x14ac:dyDescent="0.2">
      <c r="A13" s="35"/>
      <c r="B13" s="502" t="s">
        <v>234</v>
      </c>
      <c r="C13" s="1181" t="str">
        <f>'General Info'!B165</f>
        <v>Check: sum capital charges from rated and unrated exposures should not be higher than total</v>
      </c>
      <c r="D13" s="947"/>
      <c r="E13" s="627" t="str">
        <f>'General Info'!D165</f>
        <v>Yes</v>
      </c>
      <c r="G13" s="29"/>
      <c r="H13" s="29"/>
      <c r="I13" s="29"/>
      <c r="J13" s="29"/>
      <c r="K13" s="29"/>
      <c r="L13" s="29"/>
      <c r="M13" s="29"/>
      <c r="N13" s="32"/>
    </row>
    <row r="14" spans="1:14" ht="15" customHeight="1" x14ac:dyDescent="0.2">
      <c r="A14" s="35"/>
      <c r="B14" s="502" t="s">
        <v>234</v>
      </c>
      <c r="C14" s="1181" t="str">
        <f>'General Info'!B169</f>
        <v>Check: sum capital charges from rated and unrated exposures should not be higher than total</v>
      </c>
      <c r="D14" s="947"/>
      <c r="E14" s="627" t="str">
        <f>'General Info'!D169</f>
        <v>Yes</v>
      </c>
      <c r="G14" s="29"/>
      <c r="H14" s="29"/>
      <c r="I14" s="29"/>
      <c r="J14" s="29"/>
      <c r="K14" s="29"/>
      <c r="L14" s="29"/>
      <c r="M14" s="29"/>
      <c r="N14" s="32"/>
    </row>
    <row r="15" spans="1:14" ht="15" customHeight="1" x14ac:dyDescent="0.2">
      <c r="A15" s="35"/>
      <c r="B15" s="1132" t="s">
        <v>376</v>
      </c>
      <c r="C15" s="1181" t="str">
        <f>'General Info'!B211</f>
        <v>Check: EAD in row 207 should equal total EAD in row 136</v>
      </c>
      <c r="D15" s="633" t="str">
        <f>'General Info'!C211</f>
        <v>Yes</v>
      </c>
      <c r="E15" s="1152"/>
      <c r="G15" s="29"/>
      <c r="H15" s="29"/>
      <c r="I15" s="29"/>
      <c r="J15" s="29"/>
      <c r="K15" s="29"/>
      <c r="L15" s="29"/>
      <c r="M15" s="29"/>
      <c r="N15" s="32"/>
    </row>
    <row r="16" spans="1:14" ht="15" customHeight="1" x14ac:dyDescent="0.2">
      <c r="A16" s="35"/>
      <c r="B16" s="1132" t="s">
        <v>376</v>
      </c>
      <c r="C16" s="1181" t="str">
        <f>'General Info'!B212</f>
        <v>Check: EAD in rows 208 to 210 should add up to EAD in row 207</v>
      </c>
      <c r="D16" s="633" t="str">
        <f>'General Info'!C212</f>
        <v>Yes</v>
      </c>
      <c r="E16" s="1152"/>
      <c r="G16" s="29"/>
      <c r="H16" s="29"/>
      <c r="I16" s="29"/>
      <c r="J16" s="29"/>
      <c r="K16" s="29"/>
      <c r="L16" s="29"/>
      <c r="M16" s="29"/>
      <c r="N16" s="32"/>
    </row>
    <row r="17" spans="1:14" ht="15" customHeight="1" x14ac:dyDescent="0.2">
      <c r="A17" s="35"/>
      <c r="B17" s="502" t="s">
        <v>376</v>
      </c>
      <c r="C17" s="1181" t="str">
        <f>'General Info'!B228</f>
        <v>Check: total EAD in row 227 should equal total EAD in row 213</v>
      </c>
      <c r="D17" s="633" t="str">
        <f>'General Info'!C228</f>
        <v>Yes</v>
      </c>
      <c r="E17" s="1152"/>
      <c r="G17" s="29"/>
      <c r="H17" s="29"/>
      <c r="I17" s="29"/>
      <c r="J17" s="29"/>
      <c r="K17" s="29"/>
      <c r="L17" s="29"/>
      <c r="M17" s="29"/>
      <c r="N17" s="32"/>
    </row>
    <row r="18" spans="1:14" ht="15" customHeight="1" x14ac:dyDescent="0.2">
      <c r="A18" s="35"/>
      <c r="B18" s="1182" t="s">
        <v>376</v>
      </c>
      <c r="C18" s="1183" t="str">
        <f>'General Info'!B254</f>
        <v>Check: total RWA for QCCPs should equal total RWA in row 126</v>
      </c>
      <c r="D18" s="948"/>
      <c r="E18" s="671" t="str">
        <f>'General Info'!D254</f>
        <v>Yes</v>
      </c>
      <c r="F18" s="29"/>
      <c r="G18" s="29"/>
      <c r="H18" s="29"/>
      <c r="I18" s="29"/>
      <c r="J18" s="29"/>
      <c r="K18" s="29"/>
      <c r="L18" s="29"/>
      <c r="M18" s="29"/>
      <c r="N18" s="32"/>
    </row>
    <row r="19" spans="1:14" ht="15" customHeight="1" x14ac:dyDescent="0.2">
      <c r="A19" s="35"/>
      <c r="B19" s="29"/>
      <c r="C19" s="50"/>
      <c r="D19" s="29"/>
      <c r="E19" s="29"/>
      <c r="F19" s="29"/>
      <c r="G19" s="29"/>
      <c r="H19" s="29"/>
      <c r="I19" s="29"/>
      <c r="J19" s="29"/>
      <c r="K19" s="29"/>
      <c r="L19" s="29"/>
      <c r="M19" s="29"/>
      <c r="N19" s="32"/>
    </row>
    <row r="20" spans="1:14" s="15" customFormat="1" ht="30" customHeight="1" x14ac:dyDescent="0.25">
      <c r="A20" s="31" t="s">
        <v>569</v>
      </c>
      <c r="B20" s="28"/>
      <c r="C20" s="49"/>
      <c r="D20" s="28"/>
      <c r="E20" s="28"/>
      <c r="F20" s="28"/>
      <c r="G20" s="28"/>
      <c r="H20" s="28"/>
      <c r="I20" s="28"/>
      <c r="J20" s="28"/>
      <c r="K20" s="28"/>
      <c r="L20" s="28"/>
      <c r="M20" s="28"/>
      <c r="N20" s="36"/>
    </row>
    <row r="21" spans="1:14" ht="15" customHeight="1" x14ac:dyDescent="0.2">
      <c r="A21" s="35"/>
      <c r="B21" s="29"/>
      <c r="C21" s="50"/>
      <c r="D21" s="29"/>
      <c r="E21" s="29"/>
      <c r="F21" s="29"/>
      <c r="G21" s="29"/>
      <c r="H21" s="29"/>
      <c r="I21" s="29"/>
      <c r="J21" s="29"/>
      <c r="K21" s="29"/>
      <c r="L21" s="29"/>
      <c r="M21" s="210"/>
      <c r="N21" s="32"/>
    </row>
    <row r="22" spans="1:14" ht="15" customHeight="1" x14ac:dyDescent="0.2">
      <c r="A22" s="35"/>
      <c r="B22" s="1184" t="s">
        <v>80</v>
      </c>
      <c r="C22" s="543" t="s">
        <v>81</v>
      </c>
      <c r="D22" s="1185" t="str">
        <f>CONCATENATE("Column ", LEFT(ADDRESS(ROW('Leverage Ratio'!D1),COLUMN('Leverage Ratio'!D1),4), 1))</f>
        <v>Column D</v>
      </c>
      <c r="E22" s="1185" t="str">
        <f>CONCATENATE("Column ", LEFT(ADDRESS(ROW('Leverage Ratio'!E1),COLUMN('Leverage Ratio'!E1),4), 1))</f>
        <v>Column E</v>
      </c>
      <c r="F22" s="1185" t="str">
        <f>CONCATENATE("Column ", LEFT(ADDRESS(ROW('Leverage Ratio'!F1),COLUMN('Leverage Ratio'!F1),4), 1))</f>
        <v>Column F</v>
      </c>
      <c r="G22" s="1185" t="str">
        <f>CONCATENATE("Column ", LEFT(ADDRESS(ROW('Leverage Ratio'!G1),COLUMN('Leverage Ratio'!G1),4), 1))</f>
        <v>Column G</v>
      </c>
      <c r="H22" s="1185" t="str">
        <f>CONCATENATE("Column ", LEFT(ADDRESS(ROW('Leverage Ratio'!H1),COLUMN('Leverage Ratio'!H1),4), 1))</f>
        <v>Column H</v>
      </c>
      <c r="I22" s="1185" t="str">
        <f>CONCATENATE("Column ", LEFT(ADDRESS(ROW('Leverage Ratio'!J1),COLUMN('Leverage Ratio'!J1),4), 1))</f>
        <v>Column J</v>
      </c>
      <c r="J22" s="1185" t="str">
        <f>CONCATENATE("Column ", LEFT(ADDRESS(ROW('Leverage Ratio'!K1),COLUMN('Leverage Ratio'!K1),4), 1))</f>
        <v>Column K</v>
      </c>
      <c r="K22" s="1185" t="str">
        <f>CONCATENATE("Column ", LEFT(ADDRESS(ROW('Leverage Ratio'!L1),COLUMN('Leverage Ratio'!L1),4), 1))</f>
        <v>Column L</v>
      </c>
      <c r="L22" s="1185" t="str">
        <f>CONCATENATE("Column ", LEFT(ADDRESS(ROW('Leverage Ratio'!M1),COLUMN('Leverage Ratio'!M1),4), 1))</f>
        <v>Column M</v>
      </c>
      <c r="M22" s="1194" t="str">
        <f>CONCATENATE("Column ", LEFT(ADDRESS(ROW('Leverage Ratio'!N1),COLUMN('Leverage Ratio'!N1),4), 1))</f>
        <v>Column N</v>
      </c>
      <c r="N22" s="32"/>
    </row>
    <row r="23" spans="1:14" ht="15" customHeight="1" x14ac:dyDescent="0.2">
      <c r="A23" s="35"/>
      <c r="B23" s="510" t="s">
        <v>511</v>
      </c>
      <c r="C23" s="1190" t="str">
        <f>CONCATENATE('Leverage Ratio'!$H$7, ": ", 'Leverage Ratio'!C10)</f>
        <v>Check: accounting ≤ gross value:    Credit derivatives (protection sold)</v>
      </c>
      <c r="D23" s="1191"/>
      <c r="E23" s="1191"/>
      <c r="F23" s="1191"/>
      <c r="G23" s="1191"/>
      <c r="H23" s="1192" t="str">
        <f>'Leverage Ratio'!H10</f>
        <v>Yes</v>
      </c>
      <c r="I23" s="1191"/>
      <c r="J23" s="1191"/>
      <c r="K23" s="1191"/>
      <c r="L23" s="1191"/>
      <c r="M23" s="1193" t="str">
        <f>'Leverage Ratio'!N10</f>
        <v>Yes</v>
      </c>
      <c r="N23" s="32"/>
    </row>
    <row r="24" spans="1:14" ht="15" customHeight="1" x14ac:dyDescent="0.2">
      <c r="A24" s="35"/>
      <c r="B24" s="502" t="s">
        <v>511</v>
      </c>
      <c r="C24" s="1181" t="str">
        <f>CONCATENATE('Leverage Ratio'!$H$7, ": ", 'Leverage Ratio'!C11)</f>
        <v>Check: accounting ≤ gross value:    Credit derivatives (protection bought)</v>
      </c>
      <c r="D24" s="947"/>
      <c r="E24" s="947"/>
      <c r="F24" s="947"/>
      <c r="G24" s="947"/>
      <c r="H24" s="633" t="str">
        <f>'Leverage Ratio'!H11</f>
        <v>Yes</v>
      </c>
      <c r="I24" s="947"/>
      <c r="J24" s="947"/>
      <c r="K24" s="947"/>
      <c r="L24" s="947"/>
      <c r="M24" s="1187" t="str">
        <f>'Leverage Ratio'!N11</f>
        <v>Yes</v>
      </c>
      <c r="N24" s="32"/>
    </row>
    <row r="25" spans="1:14" ht="15" customHeight="1" x14ac:dyDescent="0.2">
      <c r="A25" s="35"/>
      <c r="B25" s="502" t="s">
        <v>511</v>
      </c>
      <c r="C25" s="1181" t="str">
        <f>CONCATENATE('Leverage Ratio'!$H$7, ": ", 'Leverage Ratio'!C12)</f>
        <v>Check: accounting ≤ gross value:    Financial derivatives</v>
      </c>
      <c r="D25" s="947"/>
      <c r="E25" s="947"/>
      <c r="F25" s="947"/>
      <c r="G25" s="947"/>
      <c r="H25" s="633" t="str">
        <f>'Leverage Ratio'!H12</f>
        <v>Yes</v>
      </c>
      <c r="I25" s="947"/>
      <c r="J25" s="947"/>
      <c r="K25" s="947"/>
      <c r="L25" s="947"/>
      <c r="M25" s="1187" t="str">
        <f>'Leverage Ratio'!N12</f>
        <v>Yes</v>
      </c>
      <c r="N25" s="32"/>
    </row>
    <row r="26" spans="1:14" s="1207" customFormat="1" ht="15" customHeight="1" x14ac:dyDescent="0.2">
      <c r="A26" s="238"/>
      <c r="B26" s="1446" t="s">
        <v>511</v>
      </c>
      <c r="C26" s="1181" t="str">
        <f>CONCATENATE('Leverage Ratio'!$H$7, ": ", 'Leverage Ratio'!C16)</f>
        <v>Check: accounting ≤ gross value: SFT agent transactions eligible for the exceptional treatment</v>
      </c>
      <c r="D26" s="947"/>
      <c r="E26" s="947"/>
      <c r="F26" s="947"/>
      <c r="G26" s="947"/>
      <c r="H26" s="633" t="str">
        <f>'Leverage Ratio'!H16</f>
        <v>Yes</v>
      </c>
      <c r="I26" s="947"/>
      <c r="J26" s="947"/>
      <c r="K26" s="947"/>
      <c r="L26" s="947"/>
      <c r="M26" s="1187" t="str">
        <f>'Leverage Ratio'!N16</f>
        <v>Yes</v>
      </c>
      <c r="N26" s="1441"/>
    </row>
    <row r="27" spans="1:14" s="1207" customFormat="1" ht="15" customHeight="1" x14ac:dyDescent="0.2">
      <c r="A27" s="238"/>
      <c r="B27" s="1446" t="s">
        <v>511</v>
      </c>
      <c r="C27" s="1181" t="str">
        <f>CONCATENATE('Leverage Ratio'!$H$7, ": ", 'Leverage Ratio'!C17)</f>
        <v>Check: accounting ≤ gross value: Other SFTs</v>
      </c>
      <c r="D27" s="947"/>
      <c r="E27" s="947"/>
      <c r="F27" s="947"/>
      <c r="G27" s="947"/>
      <c r="H27" s="633" t="str">
        <f>'Leverage Ratio'!H17</f>
        <v>Yes</v>
      </c>
      <c r="I27" s="947"/>
      <c r="J27" s="947"/>
      <c r="K27" s="947"/>
      <c r="L27" s="947"/>
      <c r="M27" s="1187" t="str">
        <f>'Leverage Ratio'!N17</f>
        <v>Yes</v>
      </c>
      <c r="N27" s="1441"/>
    </row>
    <row r="28" spans="1:14" ht="15" customHeight="1" x14ac:dyDescent="0.2">
      <c r="A28" s="35"/>
      <c r="B28" s="502" t="s">
        <v>511</v>
      </c>
      <c r="C28" s="1181" t="str">
        <f>CONCATENATE('Leverage Ratio'!$H$7, ": ", 'Leverage Ratio'!C19)</f>
        <v>Check: accounting ≤ gross value: Accounting other assets</v>
      </c>
      <c r="D28" s="947"/>
      <c r="E28" s="947"/>
      <c r="F28" s="947"/>
      <c r="G28" s="947"/>
      <c r="H28" s="633" t="str">
        <f>'Leverage Ratio'!H19</f>
        <v>Yes</v>
      </c>
      <c r="I28" s="947"/>
      <c r="J28" s="947"/>
      <c r="K28" s="947"/>
      <c r="L28" s="947"/>
      <c r="M28" s="1187" t="str">
        <f>'Leverage Ratio'!N19</f>
        <v>Yes</v>
      </c>
      <c r="N28" s="32"/>
    </row>
    <row r="29" spans="1:14" ht="15" customHeight="1" x14ac:dyDescent="0.2">
      <c r="A29" s="35"/>
      <c r="B29" s="502" t="s">
        <v>511</v>
      </c>
      <c r="C29" s="628" t="str">
        <f>'Leverage Ratio'!C31:E31</f>
        <v>Check: sum of other assets of which items ≤ other assets</v>
      </c>
      <c r="D29" s="947"/>
      <c r="E29" s="633" t="str">
        <f>'Leverage Ratio'!E31</f>
        <v>Yes</v>
      </c>
      <c r="F29" s="947"/>
      <c r="G29" s="947"/>
      <c r="H29" s="947"/>
      <c r="I29" s="947"/>
      <c r="J29" s="633" t="str">
        <f>'Leverage Ratio'!K31</f>
        <v>Yes</v>
      </c>
      <c r="K29" s="947"/>
      <c r="L29" s="947"/>
      <c r="M29" s="1152"/>
      <c r="N29" s="32"/>
    </row>
    <row r="30" spans="1:14" ht="15" customHeight="1" x14ac:dyDescent="0.2">
      <c r="A30" s="35"/>
      <c r="B30" s="502" t="s">
        <v>512</v>
      </c>
      <c r="C30" s="1181" t="str">
        <f>CONCATENATE('Leverage Ratio'!$G$36, ": ", 'Leverage Ratio'!C40)</f>
        <v>Check: notional ≥ accounting value: Credit derivatives (protection sold)</v>
      </c>
      <c r="D30" s="947"/>
      <c r="E30" s="947"/>
      <c r="F30" s="947"/>
      <c r="G30" s="633" t="str">
        <f>'Leverage Ratio'!G40</f>
        <v>Yes</v>
      </c>
      <c r="H30" s="947"/>
      <c r="I30" s="947"/>
      <c r="J30" s="947"/>
      <c r="K30" s="947"/>
      <c r="L30" s="633" t="str">
        <f>'Leverage Ratio'!M40</f>
        <v>Yes</v>
      </c>
      <c r="M30" s="1152"/>
      <c r="N30" s="32"/>
    </row>
    <row r="31" spans="1:14" ht="15" customHeight="1" x14ac:dyDescent="0.2">
      <c r="A31" s="35"/>
      <c r="B31" s="502" t="s">
        <v>512</v>
      </c>
      <c r="C31" s="1181" t="str">
        <f>CONCATENATE('Leverage Ratio'!$G$36, ": ", 'Leverage Ratio'!C41)</f>
        <v>Check: notional ≥ accounting value: Credit derivatives (protection bought)</v>
      </c>
      <c r="D31" s="947"/>
      <c r="E31" s="947"/>
      <c r="F31" s="947"/>
      <c r="G31" s="633" t="str">
        <f>'Leverage Ratio'!G41</f>
        <v>Yes</v>
      </c>
      <c r="H31" s="947"/>
      <c r="I31" s="947"/>
      <c r="J31" s="947"/>
      <c r="K31" s="947"/>
      <c r="L31" s="633" t="str">
        <f>'Leverage Ratio'!M41</f>
        <v>Yes</v>
      </c>
      <c r="M31" s="1152"/>
      <c r="N31" s="32"/>
    </row>
    <row r="32" spans="1:14" ht="15" customHeight="1" x14ac:dyDescent="0.2">
      <c r="A32" s="35"/>
      <c r="B32" s="502" t="s">
        <v>512</v>
      </c>
      <c r="C32" s="1181" t="str">
        <f>CONCATENATE('Leverage Ratio'!$G$36, ": ", 'Leverage Ratio'!C42)</f>
        <v>Check: notional ≥ accounting value: Financial derivatives</v>
      </c>
      <c r="D32" s="947"/>
      <c r="E32" s="947"/>
      <c r="F32" s="947"/>
      <c r="G32" s="633" t="str">
        <f>'Leverage Ratio'!G42</f>
        <v>Yes</v>
      </c>
      <c r="H32" s="947"/>
      <c r="I32" s="947"/>
      <c r="J32" s="947"/>
      <c r="K32" s="947"/>
      <c r="L32" s="633" t="str">
        <f>'Leverage Ratio'!M42</f>
        <v>Yes</v>
      </c>
      <c r="M32" s="1152"/>
      <c r="N32" s="32"/>
    </row>
    <row r="33" spans="1:14" ht="15" customHeight="1" x14ac:dyDescent="0.2">
      <c r="A33" s="35"/>
      <c r="B33" s="502" t="s">
        <v>512</v>
      </c>
      <c r="C33" s="1181" t="str">
        <f>'Leverage Ratio'!C53</f>
        <v>Check: unconditionally cancellable commitments should not exceed off-balance items with a 0% CCF</v>
      </c>
      <c r="D33" s="947"/>
      <c r="E33" s="947"/>
      <c r="F33" s="633" t="str">
        <f>'Leverage Ratio'!F53</f>
        <v>Yes</v>
      </c>
      <c r="G33" s="947"/>
      <c r="H33" s="947"/>
      <c r="I33" s="947"/>
      <c r="J33" s="947"/>
      <c r="K33" s="633" t="str">
        <f>'Leverage Ratio'!L53</f>
        <v>Yes</v>
      </c>
      <c r="L33" s="947"/>
      <c r="M33" s="1152"/>
      <c r="N33" s="32"/>
    </row>
    <row r="34" spans="1:14" ht="15" customHeight="1" x14ac:dyDescent="0.2">
      <c r="A34" s="35"/>
      <c r="B34" s="502" t="s">
        <v>491</v>
      </c>
      <c r="C34" s="1181" t="str">
        <f>'Leverage Ratio'!C75</f>
        <v>Check: total equals total accounting values in panel A</v>
      </c>
      <c r="D34" s="633" t="str">
        <f>'Leverage Ratio'!D75</f>
        <v>Yes</v>
      </c>
      <c r="E34" s="947"/>
      <c r="F34" s="947"/>
      <c r="G34" s="947"/>
      <c r="H34" s="947"/>
      <c r="I34" s="633" t="str">
        <f>'Leverage Ratio'!J75</f>
        <v>Yes</v>
      </c>
      <c r="J34" s="947"/>
      <c r="K34" s="947"/>
      <c r="L34" s="947"/>
      <c r="M34" s="1152"/>
      <c r="N34" s="32"/>
    </row>
    <row r="35" spans="1:14" ht="15" customHeight="1" x14ac:dyDescent="0.2">
      <c r="A35" s="35"/>
      <c r="B35" s="502" t="s">
        <v>491</v>
      </c>
      <c r="C35" s="1181" t="str">
        <f>'Leverage Ratio'!C81</f>
        <v>Check: total equals total gross values in panel A</v>
      </c>
      <c r="D35" s="633" t="str">
        <f>'Leverage Ratio'!D81</f>
        <v>Yes</v>
      </c>
      <c r="E35" s="947"/>
      <c r="F35" s="947"/>
      <c r="G35" s="947"/>
      <c r="H35" s="947"/>
      <c r="I35" s="633" t="str">
        <f>'Leverage Ratio'!J81</f>
        <v>Yes</v>
      </c>
      <c r="J35" s="947"/>
      <c r="K35" s="947"/>
      <c r="L35" s="947"/>
      <c r="M35" s="1152"/>
      <c r="N35" s="32"/>
    </row>
    <row r="36" spans="1:14" ht="15" customHeight="1" x14ac:dyDescent="0.2">
      <c r="A36" s="35"/>
      <c r="B36" s="502" t="s">
        <v>492</v>
      </c>
      <c r="C36" s="1181" t="str">
        <f>'Leverage Ratio'!C92</f>
        <v>Check: credit derivatives (protection sold) should be the same as or less than that in panel B</v>
      </c>
      <c r="D36" s="633" t="str">
        <f>'Leverage Ratio'!D92</f>
        <v>Yes</v>
      </c>
      <c r="E36" s="947"/>
      <c r="F36" s="947"/>
      <c r="G36" s="947"/>
      <c r="H36" s="947"/>
      <c r="I36" s="633" t="str">
        <f>'Leverage Ratio'!J92</f>
        <v>Yes</v>
      </c>
      <c r="J36" s="947"/>
      <c r="K36" s="947"/>
      <c r="L36" s="947"/>
      <c r="M36" s="1152"/>
      <c r="N36" s="32"/>
    </row>
    <row r="37" spans="1:14" ht="15" customHeight="1" x14ac:dyDescent="0.2">
      <c r="A37" s="35"/>
      <c r="B37" s="502" t="s">
        <v>492</v>
      </c>
      <c r="C37" s="1181" t="str">
        <f>'Leverage Ratio'!C93</f>
        <v>Check: credit derivatives (protection bought) should be the same as or less than that in panel B</v>
      </c>
      <c r="D37" s="633" t="str">
        <f>'Leverage Ratio'!D93</f>
        <v>Yes</v>
      </c>
      <c r="E37" s="947"/>
      <c r="F37" s="947"/>
      <c r="G37" s="947"/>
      <c r="H37" s="947"/>
      <c r="I37" s="633" t="str">
        <f>'Leverage Ratio'!J93</f>
        <v>Yes</v>
      </c>
      <c r="J37" s="947"/>
      <c r="K37" s="947"/>
      <c r="L37" s="947"/>
      <c r="M37" s="1152"/>
      <c r="N37" s="32"/>
    </row>
    <row r="38" spans="1:14" ht="15" customHeight="1" x14ac:dyDescent="0.2">
      <c r="A38" s="35"/>
      <c r="B38" s="502" t="s">
        <v>492</v>
      </c>
      <c r="C38" s="1181" t="str">
        <f>'Leverage Ratio'!C94</f>
        <v>Check: credit derivatives purchased are consistently filled-in (see reporting instructions for more details)</v>
      </c>
      <c r="D38" s="633" t="str">
        <f>'Leverage Ratio'!D94</f>
        <v>Yes</v>
      </c>
      <c r="E38" s="633" t="str">
        <f>'Leverage Ratio'!E94</f>
        <v>Yes</v>
      </c>
      <c r="F38" s="633" t="str">
        <f>'Leverage Ratio'!F94</f>
        <v>Yes</v>
      </c>
      <c r="G38" s="947"/>
      <c r="H38" s="947"/>
      <c r="I38" s="633" t="str">
        <f>'Leverage Ratio'!J94</f>
        <v>Yes</v>
      </c>
      <c r="J38" s="633" t="str">
        <f>'Leverage Ratio'!K94</f>
        <v>Yes</v>
      </c>
      <c r="K38" s="633" t="str">
        <f>'Leverage Ratio'!L94</f>
        <v>Yes</v>
      </c>
      <c r="L38" s="947"/>
      <c r="M38" s="1152"/>
      <c r="N38" s="32"/>
    </row>
    <row r="39" spans="1:14" s="236" customFormat="1" ht="15" customHeight="1" x14ac:dyDescent="0.2">
      <c r="A39" s="238"/>
      <c r="B39" s="502" t="s">
        <v>955</v>
      </c>
      <c r="C39" s="1188" t="s">
        <v>954</v>
      </c>
      <c r="D39" s="947"/>
      <c r="E39" s="633" t="str">
        <f>'Leverage Ratio'!E101</f>
        <v>No</v>
      </c>
      <c r="F39" s="947"/>
      <c r="G39" s="947"/>
      <c r="H39" s="947"/>
      <c r="I39" s="947"/>
      <c r="J39" s="633" t="str">
        <f>'Leverage Ratio'!K101</f>
        <v>No</v>
      </c>
      <c r="K39" s="947"/>
      <c r="L39" s="947"/>
      <c r="M39" s="1152"/>
      <c r="N39" s="237"/>
    </row>
    <row r="40" spans="1:14" ht="15" customHeight="1" x14ac:dyDescent="0.2">
      <c r="A40" s="35"/>
      <c r="B40" s="502" t="s">
        <v>279</v>
      </c>
      <c r="C40" s="1181" t="str">
        <f>'Leverage Ratio'!C122</f>
        <v>Check: PSEs in rows 120 and 121 should be less than or equal to overall PSEs in row 119</v>
      </c>
      <c r="D40" s="947"/>
      <c r="E40" s="947"/>
      <c r="F40" s="947"/>
      <c r="G40" s="947"/>
      <c r="H40" s="947"/>
      <c r="I40" s="633" t="str">
        <f>'Leverage Ratio'!J122</f>
        <v>Yes</v>
      </c>
      <c r="J40" s="947"/>
      <c r="K40" s="947"/>
      <c r="L40" s="947"/>
      <c r="M40" s="1152"/>
      <c r="N40" s="32"/>
    </row>
    <row r="41" spans="1:14" ht="15" customHeight="1" x14ac:dyDescent="0.2">
      <c r="A41" s="35"/>
      <c r="B41" s="502" t="s">
        <v>279</v>
      </c>
      <c r="C41" s="1181" t="str">
        <f>'Leverage Ratio'!C139</f>
        <v>Check: securitisation exposures should be lower than total other exposures</v>
      </c>
      <c r="D41" s="947"/>
      <c r="E41" s="947"/>
      <c r="F41" s="947"/>
      <c r="G41" s="947"/>
      <c r="H41" s="947"/>
      <c r="I41" s="633" t="str">
        <f>'Leverage Ratio'!J139</f>
        <v>Yes</v>
      </c>
      <c r="J41" s="947"/>
      <c r="K41" s="947"/>
      <c r="L41" s="947"/>
      <c r="M41" s="1152"/>
      <c r="N41" s="32"/>
    </row>
    <row r="42" spans="1:14" ht="15" customHeight="1" x14ac:dyDescent="0.2">
      <c r="A42" s="35"/>
      <c r="B42" s="1182" t="s">
        <v>279</v>
      </c>
      <c r="C42" s="1183" t="str">
        <f>'Leverage Ratio'!C141</f>
        <v>Check: total value in cell J110 should equal total exposures in panels A, B and E</v>
      </c>
      <c r="D42" s="948"/>
      <c r="E42" s="948"/>
      <c r="F42" s="948"/>
      <c r="G42" s="948"/>
      <c r="H42" s="948"/>
      <c r="I42" s="634" t="str">
        <f>'Leverage Ratio'!J141</f>
        <v>Yes</v>
      </c>
      <c r="J42" s="948"/>
      <c r="K42" s="948"/>
      <c r="L42" s="948"/>
      <c r="M42" s="1189"/>
      <c r="N42" s="32"/>
    </row>
    <row r="43" spans="1:14" ht="15" customHeight="1" x14ac:dyDescent="0.2">
      <c r="A43" s="35"/>
      <c r="B43" s="29"/>
      <c r="C43" s="50"/>
      <c r="D43" s="29"/>
      <c r="E43" s="29"/>
      <c r="F43" s="29"/>
      <c r="G43" s="29"/>
      <c r="H43" s="29"/>
      <c r="I43" s="29"/>
      <c r="J43" s="29"/>
      <c r="K43" s="29"/>
      <c r="L43" s="29"/>
      <c r="M43" s="210"/>
      <c r="N43" s="32"/>
    </row>
    <row r="44" spans="1:14" s="15" customFormat="1" ht="30" customHeight="1" x14ac:dyDescent="0.25">
      <c r="A44" s="31" t="s">
        <v>570</v>
      </c>
      <c r="B44" s="28"/>
      <c r="C44" s="49"/>
      <c r="D44" s="28"/>
      <c r="E44" s="28"/>
      <c r="F44" s="28"/>
      <c r="G44" s="28"/>
      <c r="H44" s="28"/>
      <c r="I44" s="28"/>
      <c r="J44" s="28"/>
      <c r="K44" s="28"/>
      <c r="L44" s="28"/>
      <c r="M44" s="28"/>
      <c r="N44" s="36"/>
    </row>
    <row r="45" spans="1:14" ht="15" customHeight="1" x14ac:dyDescent="0.2">
      <c r="A45" s="35"/>
      <c r="B45" s="29"/>
      <c r="C45" s="50"/>
      <c r="D45" s="29"/>
      <c r="E45" s="29"/>
      <c r="F45" s="29"/>
      <c r="G45" s="29"/>
      <c r="H45" s="29"/>
      <c r="I45" s="29"/>
      <c r="J45" s="29"/>
      <c r="K45" s="29"/>
      <c r="L45" s="29"/>
      <c r="M45" s="29"/>
      <c r="N45" s="32"/>
    </row>
    <row r="46" spans="1:14" ht="15" customHeight="1" x14ac:dyDescent="0.2">
      <c r="A46" s="35"/>
      <c r="B46" s="1184" t="s">
        <v>80</v>
      </c>
      <c r="C46" s="543" t="s">
        <v>81</v>
      </c>
      <c r="D46" s="1185" t="str">
        <f>CONCATENATE("Column ", LEFT(ADDRESS(ROW(LCR!D1),COLUMN(LCR!D1),4), 1))</f>
        <v>Column D</v>
      </c>
      <c r="E46" s="1185" t="str">
        <f>CONCATENATE("Column ", LEFT(ADDRESS(ROW(LCR!E1),COLUMN(LCR!E1),4), 1))</f>
        <v>Column E</v>
      </c>
      <c r="F46" s="1185" t="str">
        <f>CONCATENATE("Column ", LEFT(ADDRESS(ROW(LCR!F1),COLUMN(LCR!F1),4), 1))</f>
        <v>Column F</v>
      </c>
      <c r="G46" s="1186" t="str">
        <f>CONCATENATE("Column ", LEFT(ADDRESS(ROW(LCR!G1),COLUMN(LCR!G1),4), 1))</f>
        <v>Column G</v>
      </c>
      <c r="H46" s="29"/>
      <c r="I46" s="29"/>
      <c r="J46" s="29"/>
      <c r="K46" s="29"/>
      <c r="L46" s="29"/>
      <c r="M46" s="29"/>
      <c r="N46" s="32"/>
    </row>
    <row r="47" spans="1:14" ht="15" customHeight="1" x14ac:dyDescent="0.2">
      <c r="A47" s="35"/>
      <c r="B47" s="510" t="s">
        <v>280</v>
      </c>
      <c r="C47" s="1190" t="str">
        <f>LCR!B9</f>
        <v>Check: row 8 ≤ row 7</v>
      </c>
      <c r="D47" s="1195" t="str">
        <f>LCR!D9</f>
        <v>Pass</v>
      </c>
      <c r="E47" s="1191"/>
      <c r="F47" s="1191"/>
      <c r="G47" s="1196"/>
      <c r="H47" s="29"/>
      <c r="I47" s="29"/>
      <c r="J47" s="29"/>
      <c r="K47" s="29"/>
      <c r="L47" s="29"/>
      <c r="M47" s="29"/>
      <c r="N47" s="32"/>
    </row>
    <row r="48" spans="1:14" ht="15" customHeight="1" x14ac:dyDescent="0.2">
      <c r="A48" s="35"/>
      <c r="B48" s="502" t="s">
        <v>281</v>
      </c>
      <c r="C48" s="1181" t="str">
        <f>LCR!B58</f>
        <v>Check: row 57 ≤ row 56</v>
      </c>
      <c r="D48" s="722" t="str">
        <f>LCR!D58</f>
        <v>Pass</v>
      </c>
      <c r="E48" s="722" t="str">
        <f>LCR!E58</f>
        <v>Pass</v>
      </c>
      <c r="F48" s="722" t="str">
        <f>LCR!F58</f>
        <v>Pass</v>
      </c>
      <c r="G48" s="1089" t="str">
        <f>LCR!G58</f>
        <v>Pass</v>
      </c>
      <c r="H48" s="29"/>
      <c r="I48" s="29"/>
      <c r="J48" s="29"/>
      <c r="K48" s="29"/>
      <c r="L48" s="29"/>
      <c r="M48" s="29"/>
      <c r="N48" s="32"/>
    </row>
    <row r="49" spans="1:14" ht="15" customHeight="1" x14ac:dyDescent="0.2">
      <c r="A49" s="35"/>
      <c r="B49" s="502" t="s">
        <v>281</v>
      </c>
      <c r="C49" s="1181" t="str">
        <f>LCR!B61</f>
        <v>Check: row 60 ≤ row 59</v>
      </c>
      <c r="D49" s="722" t="str">
        <f>LCR!D61</f>
        <v>Pass</v>
      </c>
      <c r="E49" s="722" t="str">
        <f>LCR!E61</f>
        <v>Pass</v>
      </c>
      <c r="F49" s="722" t="str">
        <f>LCR!F61</f>
        <v>Pass</v>
      </c>
      <c r="G49" s="1089" t="str">
        <f>LCR!G61</f>
        <v>Pass</v>
      </c>
      <c r="H49" s="29"/>
      <c r="I49" s="29"/>
      <c r="J49" s="29"/>
      <c r="K49" s="29"/>
      <c r="L49" s="29"/>
      <c r="M49" s="29"/>
      <c r="N49" s="32"/>
    </row>
    <row r="50" spans="1:14" ht="15" customHeight="1" x14ac:dyDescent="0.2">
      <c r="A50" s="35"/>
      <c r="B50" s="502" t="s">
        <v>282</v>
      </c>
      <c r="C50" s="1181" t="str">
        <f>LCR!B170</f>
        <v>Check: row 169 ≤ sum of rows 162 and 163</v>
      </c>
      <c r="D50" s="722" t="str">
        <f>LCR!D170</f>
        <v>Pass</v>
      </c>
      <c r="E50" s="947"/>
      <c r="F50" s="947"/>
      <c r="G50" s="1152"/>
      <c r="H50" s="29"/>
      <c r="I50" s="29"/>
      <c r="J50" s="29"/>
      <c r="K50" s="29"/>
      <c r="L50" s="29"/>
      <c r="M50" s="29"/>
      <c r="N50" s="32"/>
    </row>
    <row r="51" spans="1:14" ht="15" customHeight="1" x14ac:dyDescent="0.2">
      <c r="A51" s="35"/>
      <c r="B51" s="502" t="s">
        <v>282</v>
      </c>
      <c r="C51" s="1181" t="str">
        <f>LCR!B172</f>
        <v>Check: row 171 ≤ sum of rows 162 and 163</v>
      </c>
      <c r="D51" s="722" t="str">
        <f>LCR!D172</f>
        <v>Pass</v>
      </c>
      <c r="E51" s="947"/>
      <c r="F51" s="947"/>
      <c r="G51" s="1152"/>
      <c r="H51" s="29"/>
      <c r="I51" s="29"/>
      <c r="J51" s="29"/>
      <c r="K51" s="29"/>
      <c r="L51" s="29"/>
      <c r="M51" s="29"/>
      <c r="N51" s="32"/>
    </row>
    <row r="52" spans="1:14" ht="15" customHeight="1" x14ac:dyDescent="0.2">
      <c r="A52" s="35"/>
      <c r="B52" s="502" t="s">
        <v>282</v>
      </c>
      <c r="C52" s="1181" t="str">
        <f>LCR!B174</f>
        <v>Check: row 173 ≤ sum of rows 155 to 163</v>
      </c>
      <c r="D52" s="722" t="str">
        <f>LCR!D174</f>
        <v>Pass</v>
      </c>
      <c r="E52" s="947"/>
      <c r="F52" s="947"/>
      <c r="G52" s="1152"/>
      <c r="H52" s="29"/>
      <c r="I52" s="29"/>
      <c r="J52" s="29"/>
      <c r="K52" s="29"/>
      <c r="L52" s="29"/>
      <c r="M52" s="29"/>
      <c r="N52" s="32"/>
    </row>
    <row r="53" spans="1:14" ht="15" customHeight="1" x14ac:dyDescent="0.2">
      <c r="A53" s="35"/>
      <c r="B53" s="1132" t="s">
        <v>149</v>
      </c>
      <c r="C53" s="1181" t="str">
        <f>LCR!B180</f>
        <v>Check: row 179 ≤ row 178</v>
      </c>
      <c r="D53" s="722" t="str">
        <f>LCR!D180</f>
        <v>Pass</v>
      </c>
      <c r="E53" s="722" t="str">
        <f>LCR!E180</f>
        <v>Pass</v>
      </c>
      <c r="F53" s="947"/>
      <c r="G53" s="1152"/>
      <c r="H53" s="29"/>
      <c r="I53" s="29"/>
      <c r="J53" s="29"/>
      <c r="K53" s="29"/>
      <c r="L53" s="29"/>
      <c r="M53" s="29"/>
      <c r="N53" s="32"/>
    </row>
    <row r="54" spans="1:14" ht="15" customHeight="1" x14ac:dyDescent="0.2">
      <c r="A54" s="35"/>
      <c r="B54" s="1132" t="s">
        <v>149</v>
      </c>
      <c r="C54" s="1181" t="str">
        <f>LCR!B183</f>
        <v>Check: row 182 ≤ row 181</v>
      </c>
      <c r="D54" s="722" t="str">
        <f>LCR!D183</f>
        <v>Pass</v>
      </c>
      <c r="E54" s="722" t="str">
        <f>LCR!E183</f>
        <v>Pass</v>
      </c>
      <c r="F54" s="947"/>
      <c r="G54" s="1152"/>
      <c r="H54" s="29"/>
      <c r="I54" s="29"/>
      <c r="J54" s="29"/>
      <c r="K54" s="29"/>
      <c r="L54" s="29"/>
      <c r="M54" s="29"/>
      <c r="N54" s="32"/>
    </row>
    <row r="55" spans="1:14" ht="15" customHeight="1" x14ac:dyDescent="0.2">
      <c r="A55" s="35"/>
      <c r="B55" s="1132" t="s">
        <v>149</v>
      </c>
      <c r="C55" s="1181" t="str">
        <f>LCR!B186</f>
        <v>Check: row 185 ≤ row 184</v>
      </c>
      <c r="D55" s="722" t="str">
        <f>LCR!D186</f>
        <v>Pass</v>
      </c>
      <c r="E55" s="722" t="str">
        <f>LCR!E186</f>
        <v>Pass</v>
      </c>
      <c r="F55" s="947"/>
      <c r="G55" s="1152"/>
      <c r="H55" s="29"/>
      <c r="I55" s="29"/>
      <c r="J55" s="29"/>
      <c r="K55" s="29"/>
      <c r="L55" s="29"/>
      <c r="M55" s="29"/>
      <c r="N55" s="32"/>
    </row>
    <row r="56" spans="1:14" ht="15" customHeight="1" x14ac:dyDescent="0.2">
      <c r="A56" s="35"/>
      <c r="B56" s="1132" t="s">
        <v>149</v>
      </c>
      <c r="C56" s="1181" t="str">
        <f>LCR!B189</f>
        <v>Check: row 188 ≤ row 187</v>
      </c>
      <c r="D56" s="722" t="str">
        <f>LCR!D189</f>
        <v>Pass</v>
      </c>
      <c r="E56" s="722" t="str">
        <f>LCR!E189</f>
        <v>Pass</v>
      </c>
      <c r="F56" s="947"/>
      <c r="G56" s="1152"/>
      <c r="H56" s="29"/>
      <c r="I56" s="29"/>
      <c r="J56" s="29"/>
      <c r="K56" s="29"/>
      <c r="L56" s="29"/>
      <c r="M56" s="29"/>
      <c r="N56" s="32"/>
    </row>
    <row r="57" spans="1:14" ht="15" customHeight="1" x14ac:dyDescent="0.2">
      <c r="A57" s="139"/>
      <c r="B57" s="1132" t="s">
        <v>149</v>
      </c>
      <c r="C57" s="1181" t="str">
        <f>LCR!B193</f>
        <v>Check: row 192 ≤ row 191</v>
      </c>
      <c r="D57" s="722" t="str">
        <f>LCR!D193</f>
        <v>Pass</v>
      </c>
      <c r="E57" s="722" t="str">
        <f>LCR!E193</f>
        <v>Pass</v>
      </c>
      <c r="F57" s="947"/>
      <c r="G57" s="1152"/>
      <c r="H57" s="9"/>
      <c r="I57" s="9"/>
      <c r="J57" s="9"/>
      <c r="K57" s="9"/>
      <c r="L57" s="9"/>
      <c r="M57" s="9"/>
      <c r="N57" s="10"/>
    </row>
    <row r="58" spans="1:14" ht="15" customHeight="1" x14ac:dyDescent="0.2">
      <c r="A58" s="139"/>
      <c r="B58" s="1132" t="s">
        <v>149</v>
      </c>
      <c r="C58" s="1181" t="str">
        <f>LCR!B196</f>
        <v>Check: row 195 ≤ row 194</v>
      </c>
      <c r="D58" s="722" t="str">
        <f>LCR!D196</f>
        <v>Pass</v>
      </c>
      <c r="E58" s="722" t="str">
        <f>LCR!E196</f>
        <v>Pass</v>
      </c>
      <c r="F58" s="947"/>
      <c r="G58" s="1152"/>
      <c r="H58" s="9"/>
      <c r="I58" s="9"/>
      <c r="J58" s="9"/>
      <c r="K58" s="9"/>
      <c r="L58" s="9"/>
      <c r="M58" s="9"/>
      <c r="N58" s="10"/>
    </row>
    <row r="59" spans="1:14" ht="15" customHeight="1" x14ac:dyDescent="0.2">
      <c r="A59" s="139"/>
      <c r="B59" s="1132" t="s">
        <v>149</v>
      </c>
      <c r="C59" s="1181" t="str">
        <f>LCR!B199</f>
        <v>Check: row 198 ≤ row 197</v>
      </c>
      <c r="D59" s="722" t="str">
        <f>LCR!D199</f>
        <v>Pass</v>
      </c>
      <c r="E59" s="722" t="str">
        <f>LCR!E199</f>
        <v>Pass</v>
      </c>
      <c r="F59" s="947"/>
      <c r="G59" s="1152"/>
      <c r="H59" s="9"/>
      <c r="I59" s="9"/>
      <c r="J59" s="9"/>
      <c r="K59" s="9"/>
      <c r="L59" s="9"/>
      <c r="M59" s="9"/>
      <c r="N59" s="10"/>
    </row>
    <row r="60" spans="1:14" ht="15" customHeight="1" x14ac:dyDescent="0.2">
      <c r="A60" s="139"/>
      <c r="B60" s="1132" t="s">
        <v>149</v>
      </c>
      <c r="C60" s="1181" t="str">
        <f>LCR!B203</f>
        <v>Check: row 202 ≤ row 201</v>
      </c>
      <c r="D60" s="722" t="str">
        <f>LCR!D203</f>
        <v>Pass</v>
      </c>
      <c r="E60" s="722" t="str">
        <f>LCR!E203</f>
        <v>Pass</v>
      </c>
      <c r="F60" s="947"/>
      <c r="G60" s="1152"/>
      <c r="H60" s="9"/>
      <c r="I60" s="9"/>
      <c r="J60" s="9"/>
      <c r="K60" s="9"/>
      <c r="L60" s="9"/>
      <c r="M60" s="9"/>
      <c r="N60" s="10"/>
    </row>
    <row r="61" spans="1:14" ht="15" customHeight="1" x14ac:dyDescent="0.2">
      <c r="A61" s="139"/>
      <c r="B61" s="1132" t="s">
        <v>149</v>
      </c>
      <c r="C61" s="1181" t="str">
        <f>LCR!B206</f>
        <v>Check: row 205 ≤ row 204</v>
      </c>
      <c r="D61" s="722" t="str">
        <f>LCR!D206</f>
        <v>Pass</v>
      </c>
      <c r="E61" s="722" t="str">
        <f>LCR!E206</f>
        <v>Pass</v>
      </c>
      <c r="F61" s="947"/>
      <c r="G61" s="1152"/>
      <c r="H61" s="9"/>
      <c r="I61" s="9"/>
      <c r="J61" s="9"/>
      <c r="K61" s="9"/>
      <c r="L61" s="9"/>
      <c r="M61" s="9"/>
      <c r="N61" s="10"/>
    </row>
    <row r="62" spans="1:14" ht="15" customHeight="1" x14ac:dyDescent="0.2">
      <c r="A62" s="139"/>
      <c r="B62" s="1132" t="s">
        <v>150</v>
      </c>
      <c r="C62" s="1181" t="str">
        <f>LCR!B277</f>
        <v>Check: row 276 ≤ row 275</v>
      </c>
      <c r="D62" s="722" t="str">
        <f>LCR!D277</f>
        <v>Pass</v>
      </c>
      <c r="E62" s="722" t="str">
        <f>LCR!E277</f>
        <v>Pass</v>
      </c>
      <c r="F62" s="947"/>
      <c r="G62" s="1152"/>
      <c r="H62" s="9"/>
      <c r="I62" s="9"/>
      <c r="J62" s="9"/>
      <c r="K62" s="9"/>
      <c r="L62" s="9"/>
      <c r="M62" s="9"/>
      <c r="N62" s="10"/>
    </row>
    <row r="63" spans="1:14" ht="15" customHeight="1" x14ac:dyDescent="0.2">
      <c r="A63" s="139"/>
      <c r="B63" s="1132" t="s">
        <v>150</v>
      </c>
      <c r="C63" s="1181" t="str">
        <f>LCR!B280</f>
        <v>Check: row 279 ≤ row 278</v>
      </c>
      <c r="D63" s="722" t="str">
        <f>LCR!D280</f>
        <v>Pass</v>
      </c>
      <c r="E63" s="722" t="str">
        <f>LCR!E280</f>
        <v>Pass</v>
      </c>
      <c r="F63" s="947"/>
      <c r="G63" s="1152"/>
      <c r="H63" s="9"/>
      <c r="I63" s="9"/>
      <c r="J63" s="9"/>
      <c r="K63" s="9"/>
      <c r="L63" s="9"/>
      <c r="M63" s="9"/>
      <c r="N63" s="10"/>
    </row>
    <row r="64" spans="1:14" ht="15" customHeight="1" x14ac:dyDescent="0.2">
      <c r="A64" s="139"/>
      <c r="B64" s="1132" t="s">
        <v>150</v>
      </c>
      <c r="C64" s="1181" t="str">
        <f>LCR!B283</f>
        <v>Check: row 282 ≤ row 281</v>
      </c>
      <c r="D64" s="722" t="str">
        <f>LCR!D283</f>
        <v>Pass</v>
      </c>
      <c r="E64" s="722" t="str">
        <f>LCR!E283</f>
        <v>Pass</v>
      </c>
      <c r="F64" s="947"/>
      <c r="G64" s="1152"/>
      <c r="H64" s="9"/>
      <c r="I64" s="9"/>
      <c r="J64" s="9"/>
      <c r="K64" s="9"/>
      <c r="L64" s="9"/>
      <c r="M64" s="9"/>
      <c r="N64" s="10"/>
    </row>
    <row r="65" spans="1:14" ht="15" customHeight="1" x14ac:dyDescent="0.2">
      <c r="A65" s="139"/>
      <c r="B65" s="1132" t="s">
        <v>150</v>
      </c>
      <c r="C65" s="1181" t="str">
        <f>LCR!B286</f>
        <v>Check: row 285 ≤ row 284</v>
      </c>
      <c r="D65" s="722" t="str">
        <f>LCR!D286</f>
        <v>Pass</v>
      </c>
      <c r="E65" s="722" t="str">
        <f>LCR!E286</f>
        <v>Pass</v>
      </c>
      <c r="F65" s="947"/>
      <c r="G65" s="1152"/>
      <c r="H65" s="9"/>
      <c r="I65" s="9"/>
      <c r="J65" s="9"/>
      <c r="K65" s="9"/>
      <c r="L65" s="9"/>
      <c r="M65" s="9"/>
      <c r="N65" s="10"/>
    </row>
    <row r="66" spans="1:14" ht="15" customHeight="1" x14ac:dyDescent="0.2">
      <c r="A66" s="139"/>
      <c r="B66" s="1132" t="s">
        <v>151</v>
      </c>
      <c r="C66" s="1181" t="str">
        <f>LCR!B333</f>
        <v>Check: row 332 ≤ row 331</v>
      </c>
      <c r="D66" s="722" t="str">
        <f>LCR!D333</f>
        <v>Pass</v>
      </c>
      <c r="E66" s="722" t="str">
        <f>LCR!E333</f>
        <v>Pass</v>
      </c>
      <c r="F66" s="947"/>
      <c r="G66" s="1152"/>
      <c r="H66" s="9"/>
      <c r="I66" s="9"/>
      <c r="J66" s="9"/>
      <c r="K66" s="9"/>
      <c r="L66" s="9"/>
      <c r="M66" s="9"/>
      <c r="N66" s="10"/>
    </row>
    <row r="67" spans="1:14" ht="15" customHeight="1" x14ac:dyDescent="0.2">
      <c r="A67" s="139"/>
      <c r="B67" s="1132" t="s">
        <v>151</v>
      </c>
      <c r="C67" s="1181" t="str">
        <f>LCR!B336</f>
        <v>Check: row 335 ≤ row 334</v>
      </c>
      <c r="D67" s="722" t="str">
        <f>LCR!D336</f>
        <v>Pass</v>
      </c>
      <c r="E67" s="722" t="str">
        <f>LCR!E336</f>
        <v>Pass</v>
      </c>
      <c r="F67" s="947"/>
      <c r="G67" s="1152"/>
      <c r="H67" s="9"/>
      <c r="I67" s="9"/>
      <c r="J67" s="9"/>
      <c r="K67" s="9"/>
      <c r="L67" s="9"/>
      <c r="M67" s="9"/>
      <c r="N67" s="10"/>
    </row>
    <row r="68" spans="1:14" ht="15" customHeight="1" x14ac:dyDescent="0.2">
      <c r="A68" s="139"/>
      <c r="B68" s="1132" t="s">
        <v>151</v>
      </c>
      <c r="C68" s="1181" t="str">
        <f>LCR!B339</f>
        <v>Check: row 338 ≤ row 337</v>
      </c>
      <c r="D68" s="722" t="str">
        <f>LCR!D339</f>
        <v>Pass</v>
      </c>
      <c r="E68" s="722" t="str">
        <f>LCR!E339</f>
        <v>Pass</v>
      </c>
      <c r="F68" s="947"/>
      <c r="G68" s="1152"/>
      <c r="H68" s="9"/>
      <c r="I68" s="9"/>
      <c r="J68" s="9"/>
      <c r="K68" s="9"/>
      <c r="L68" s="9"/>
      <c r="M68" s="9"/>
      <c r="N68" s="10"/>
    </row>
    <row r="69" spans="1:14" ht="15" customHeight="1" x14ac:dyDescent="0.2">
      <c r="A69" s="139"/>
      <c r="B69" s="1132" t="s">
        <v>151</v>
      </c>
      <c r="C69" s="1181" t="str">
        <f>LCR!B342</f>
        <v>Check: row 341 ≤ row 340</v>
      </c>
      <c r="D69" s="722" t="str">
        <f>LCR!D342</f>
        <v>Pass</v>
      </c>
      <c r="E69" s="722" t="str">
        <f>LCR!E342</f>
        <v>Pass</v>
      </c>
      <c r="F69" s="947"/>
      <c r="G69" s="1152"/>
      <c r="H69" s="9"/>
      <c r="I69" s="9"/>
      <c r="J69" s="9"/>
      <c r="K69" s="9"/>
      <c r="L69" s="9"/>
      <c r="M69" s="9"/>
      <c r="N69" s="10"/>
    </row>
    <row r="70" spans="1:14" ht="15" customHeight="1" x14ac:dyDescent="0.2">
      <c r="A70" s="139"/>
      <c r="B70" s="1132" t="s">
        <v>151</v>
      </c>
      <c r="C70" s="1181" t="str">
        <f>LCR!B345</f>
        <v>Check: row 344 ≤ row 343</v>
      </c>
      <c r="D70" s="722" t="str">
        <f>LCR!D345</f>
        <v>Pass</v>
      </c>
      <c r="E70" s="722" t="str">
        <f>LCR!E345</f>
        <v>Pass</v>
      </c>
      <c r="F70" s="947"/>
      <c r="G70" s="1152"/>
      <c r="H70" s="9"/>
      <c r="I70" s="9"/>
      <c r="J70" s="9"/>
      <c r="K70" s="9"/>
      <c r="L70" s="9"/>
      <c r="M70" s="9"/>
      <c r="N70" s="10"/>
    </row>
    <row r="71" spans="1:14" ht="15" customHeight="1" x14ac:dyDescent="0.2">
      <c r="A71" s="139"/>
      <c r="B71" s="1132" t="s">
        <v>151</v>
      </c>
      <c r="C71" s="1181" t="str">
        <f>LCR!B348</f>
        <v>Check: row 347 ≤ row 346</v>
      </c>
      <c r="D71" s="722" t="str">
        <f>LCR!D348</f>
        <v>Pass</v>
      </c>
      <c r="E71" s="722" t="str">
        <f>LCR!E348</f>
        <v>Pass</v>
      </c>
      <c r="F71" s="947"/>
      <c r="G71" s="1152"/>
      <c r="H71" s="9"/>
      <c r="I71" s="9"/>
      <c r="J71" s="9"/>
      <c r="K71" s="9"/>
      <c r="L71" s="9"/>
      <c r="M71" s="9"/>
      <c r="N71" s="10"/>
    </row>
    <row r="72" spans="1:14" ht="15" customHeight="1" x14ac:dyDescent="0.2">
      <c r="A72" s="139"/>
      <c r="B72" s="1132" t="s">
        <v>151</v>
      </c>
      <c r="C72" s="1181" t="str">
        <f>LCR!B351</f>
        <v>Check: row 350 ≤ row 349</v>
      </c>
      <c r="D72" s="722" t="str">
        <f>LCR!D351</f>
        <v>Pass</v>
      </c>
      <c r="E72" s="722" t="str">
        <f>LCR!E351</f>
        <v>Pass</v>
      </c>
      <c r="F72" s="947"/>
      <c r="G72" s="1152"/>
      <c r="H72" s="9"/>
      <c r="I72" s="9"/>
      <c r="J72" s="9"/>
      <c r="K72" s="9"/>
      <c r="L72" s="9"/>
      <c r="M72" s="9"/>
      <c r="N72" s="10"/>
    </row>
    <row r="73" spans="1:14" ht="15" customHeight="1" x14ac:dyDescent="0.2">
      <c r="A73" s="139"/>
      <c r="B73" s="1132" t="s">
        <v>151</v>
      </c>
      <c r="C73" s="1181" t="str">
        <f>LCR!B354</f>
        <v>Check: row 353 ≤ row 352</v>
      </c>
      <c r="D73" s="722" t="str">
        <f>LCR!D354</f>
        <v>Pass</v>
      </c>
      <c r="E73" s="722" t="str">
        <f>LCR!E354</f>
        <v>Pass</v>
      </c>
      <c r="F73" s="947"/>
      <c r="G73" s="1152"/>
      <c r="H73" s="9"/>
      <c r="I73" s="9"/>
      <c r="J73" s="9"/>
      <c r="K73" s="9"/>
      <c r="L73" s="9"/>
      <c r="M73" s="9"/>
      <c r="N73" s="10"/>
    </row>
    <row r="74" spans="1:14" ht="15" customHeight="1" x14ac:dyDescent="0.2">
      <c r="A74" s="139"/>
      <c r="B74" s="1132" t="s">
        <v>151</v>
      </c>
      <c r="C74" s="1181" t="str">
        <f>LCR!B357</f>
        <v>Check: row 356 ≤ row 355</v>
      </c>
      <c r="D74" s="722" t="str">
        <f>LCR!D357</f>
        <v>Pass</v>
      </c>
      <c r="E74" s="722" t="str">
        <f>LCR!E357</f>
        <v>Pass</v>
      </c>
      <c r="F74" s="947"/>
      <c r="G74" s="1152"/>
      <c r="H74" s="9"/>
      <c r="I74" s="9"/>
      <c r="J74" s="9"/>
      <c r="K74" s="9"/>
      <c r="L74" s="9"/>
      <c r="M74" s="9"/>
      <c r="N74" s="10"/>
    </row>
    <row r="75" spans="1:14" ht="15" customHeight="1" x14ac:dyDescent="0.2">
      <c r="A75" s="139"/>
      <c r="B75" s="1132" t="s">
        <v>151</v>
      </c>
      <c r="C75" s="1181" t="str">
        <f>LCR!B360</f>
        <v>Check: row 359 ≤ row 358</v>
      </c>
      <c r="D75" s="722" t="str">
        <f>LCR!D360</f>
        <v>Pass</v>
      </c>
      <c r="E75" s="722" t="str">
        <f>LCR!E360</f>
        <v>Pass</v>
      </c>
      <c r="F75" s="947"/>
      <c r="G75" s="1152"/>
      <c r="H75" s="9"/>
      <c r="I75" s="9"/>
      <c r="J75" s="9"/>
      <c r="K75" s="9"/>
      <c r="L75" s="9"/>
      <c r="M75" s="9"/>
      <c r="N75" s="10"/>
    </row>
    <row r="76" spans="1:14" ht="15" customHeight="1" x14ac:dyDescent="0.2">
      <c r="A76" s="139"/>
      <c r="B76" s="1132" t="s">
        <v>151</v>
      </c>
      <c r="C76" s="1181" t="str">
        <f>LCR!B363</f>
        <v>Check: row 362 ≤ row 361</v>
      </c>
      <c r="D76" s="722" t="str">
        <f>LCR!D363</f>
        <v>Pass</v>
      </c>
      <c r="E76" s="722" t="str">
        <f>LCR!E363</f>
        <v>Pass</v>
      </c>
      <c r="F76" s="947"/>
      <c r="G76" s="1152"/>
      <c r="H76" s="9"/>
      <c r="I76" s="9"/>
      <c r="J76" s="9"/>
      <c r="K76" s="9"/>
      <c r="L76" s="9"/>
      <c r="M76" s="9"/>
      <c r="N76" s="10"/>
    </row>
    <row r="77" spans="1:14" ht="15" customHeight="1" x14ac:dyDescent="0.2">
      <c r="A77" s="139"/>
      <c r="B77" s="1132" t="s">
        <v>151</v>
      </c>
      <c r="C77" s="1181" t="str">
        <f>LCR!B366</f>
        <v>Check: row 365 ≤ row 364</v>
      </c>
      <c r="D77" s="722" t="str">
        <f>LCR!D366</f>
        <v>Pass</v>
      </c>
      <c r="E77" s="722" t="str">
        <f>LCR!E366</f>
        <v>Pass</v>
      </c>
      <c r="F77" s="947"/>
      <c r="G77" s="1152"/>
      <c r="H77" s="9"/>
      <c r="I77" s="9"/>
      <c r="J77" s="9"/>
      <c r="K77" s="9"/>
      <c r="L77" s="9"/>
      <c r="M77" s="9"/>
      <c r="N77" s="10"/>
    </row>
    <row r="78" spans="1:14" ht="15" customHeight="1" x14ac:dyDescent="0.2">
      <c r="A78" s="139"/>
      <c r="B78" s="1132" t="s">
        <v>151</v>
      </c>
      <c r="C78" s="1181" t="str">
        <f>LCR!B369</f>
        <v>Check: row 368 ≤ row 367</v>
      </c>
      <c r="D78" s="722" t="str">
        <f>LCR!D369</f>
        <v>Pass</v>
      </c>
      <c r="E78" s="722" t="str">
        <f>LCR!E369</f>
        <v>Pass</v>
      </c>
      <c r="F78" s="947"/>
      <c r="G78" s="1152"/>
      <c r="H78" s="9"/>
      <c r="I78" s="9"/>
      <c r="J78" s="9"/>
      <c r="K78" s="9"/>
      <c r="L78" s="9"/>
      <c r="M78" s="9"/>
      <c r="N78" s="10"/>
    </row>
    <row r="79" spans="1:14" ht="15" customHeight="1" x14ac:dyDescent="0.2">
      <c r="A79" s="139"/>
      <c r="B79" s="1132" t="s">
        <v>151</v>
      </c>
      <c r="C79" s="1181" t="str">
        <f>LCR!B372</f>
        <v>Check: row 371 ≤ row 370</v>
      </c>
      <c r="D79" s="722" t="str">
        <f>LCR!D372</f>
        <v>Pass</v>
      </c>
      <c r="E79" s="722" t="str">
        <f>LCR!E372</f>
        <v>Pass</v>
      </c>
      <c r="F79" s="947"/>
      <c r="G79" s="1152"/>
      <c r="H79" s="9"/>
      <c r="I79" s="9"/>
      <c r="J79" s="9"/>
      <c r="K79" s="9"/>
      <c r="L79" s="9"/>
      <c r="M79" s="9"/>
      <c r="N79" s="10"/>
    </row>
    <row r="80" spans="1:14" ht="15" customHeight="1" x14ac:dyDescent="0.2">
      <c r="A80" s="139"/>
      <c r="B80" s="1132" t="s">
        <v>151</v>
      </c>
      <c r="C80" s="1181" t="str">
        <f>LCR!B375</f>
        <v>Check: row 374 ≤ row 373</v>
      </c>
      <c r="D80" s="722" t="str">
        <f>LCR!D375</f>
        <v>Pass</v>
      </c>
      <c r="E80" s="722" t="str">
        <f>LCR!E375</f>
        <v>Pass</v>
      </c>
      <c r="F80" s="947"/>
      <c r="G80" s="1152"/>
      <c r="H80" s="9"/>
      <c r="I80" s="9"/>
      <c r="J80" s="9"/>
      <c r="K80" s="9"/>
      <c r="L80" s="9"/>
      <c r="M80" s="9"/>
      <c r="N80" s="10"/>
    </row>
    <row r="81" spans="1:14" ht="15" customHeight="1" x14ac:dyDescent="0.2">
      <c r="A81" s="139"/>
      <c r="B81" s="1132" t="s">
        <v>151</v>
      </c>
      <c r="C81" s="1181" t="str">
        <f>LCR!B378</f>
        <v>Check: row 377 ≤ row 376</v>
      </c>
      <c r="D81" s="722" t="str">
        <f>LCR!D378</f>
        <v>Pass</v>
      </c>
      <c r="E81" s="722" t="str">
        <f>LCR!E378</f>
        <v>Pass</v>
      </c>
      <c r="F81" s="947"/>
      <c r="G81" s="1152"/>
      <c r="H81" s="9"/>
      <c r="I81" s="9"/>
      <c r="J81" s="9"/>
      <c r="K81" s="9"/>
      <c r="L81" s="9"/>
      <c r="M81" s="9"/>
      <c r="N81" s="10"/>
    </row>
    <row r="82" spans="1:14" ht="15" customHeight="1" x14ac:dyDescent="0.2">
      <c r="A82" s="139"/>
      <c r="B82" s="1132" t="s">
        <v>151</v>
      </c>
      <c r="C82" s="1181" t="str">
        <f>LCR!B381</f>
        <v>Check: row 380 ≤ row 379</v>
      </c>
      <c r="D82" s="722" t="str">
        <f>LCR!D381</f>
        <v>Pass</v>
      </c>
      <c r="E82" s="722" t="str">
        <f>LCR!E381</f>
        <v>Pass</v>
      </c>
      <c r="F82" s="947"/>
      <c r="G82" s="1152"/>
      <c r="H82" s="9"/>
      <c r="I82" s="9"/>
      <c r="J82" s="9"/>
      <c r="K82" s="9"/>
      <c r="L82" s="9"/>
      <c r="M82" s="9"/>
      <c r="N82" s="10"/>
    </row>
    <row r="83" spans="1:14" ht="15" customHeight="1" x14ac:dyDescent="0.2">
      <c r="A83" s="139"/>
      <c r="B83" s="1132" t="s">
        <v>151</v>
      </c>
      <c r="C83" s="1181" t="str">
        <f>LCR!B384</f>
        <v>Check: row 383 ≤ row 382</v>
      </c>
      <c r="D83" s="722" t="str">
        <f>LCR!D384</f>
        <v>Pass</v>
      </c>
      <c r="E83" s="722" t="str">
        <f>LCR!E384</f>
        <v>Pass</v>
      </c>
      <c r="F83" s="947"/>
      <c r="G83" s="1152"/>
      <c r="H83" s="9"/>
      <c r="I83" s="9"/>
      <c r="J83" s="9"/>
      <c r="K83" s="9"/>
      <c r="L83" s="9"/>
      <c r="M83" s="9"/>
      <c r="N83" s="10"/>
    </row>
    <row r="84" spans="1:14" ht="15" customHeight="1" x14ac:dyDescent="0.2">
      <c r="A84" s="139"/>
      <c r="B84" s="1132" t="s">
        <v>151</v>
      </c>
      <c r="C84" s="1181" t="str">
        <f>LCR!B387</f>
        <v>Check: row 386 ≤ row 385</v>
      </c>
      <c r="D84" s="722" t="str">
        <f>LCR!D387</f>
        <v>Pass</v>
      </c>
      <c r="E84" s="722" t="str">
        <f>LCR!E387</f>
        <v>Pass</v>
      </c>
      <c r="F84" s="947"/>
      <c r="G84" s="1152"/>
      <c r="H84" s="9"/>
      <c r="I84" s="9"/>
      <c r="J84" s="9"/>
      <c r="K84" s="9"/>
      <c r="L84" s="9"/>
      <c r="M84" s="9"/>
      <c r="N84" s="10"/>
    </row>
    <row r="85" spans="1:14" ht="15" customHeight="1" x14ac:dyDescent="0.2">
      <c r="A85" s="139"/>
      <c r="B85" s="1132" t="s">
        <v>151</v>
      </c>
      <c r="C85" s="1181" t="str">
        <f>LCR!B390</f>
        <v>Check: row 389 ≤ row 388</v>
      </c>
      <c r="D85" s="722" t="str">
        <f>LCR!D390</f>
        <v>Pass</v>
      </c>
      <c r="E85" s="722" t="str">
        <f>LCR!E390</f>
        <v>Pass</v>
      </c>
      <c r="F85" s="947"/>
      <c r="G85" s="1152"/>
      <c r="H85" s="9"/>
      <c r="I85" s="9"/>
      <c r="J85" s="9"/>
      <c r="K85" s="9"/>
      <c r="L85" s="9"/>
      <c r="M85" s="9"/>
      <c r="N85" s="10"/>
    </row>
    <row r="86" spans="1:14" ht="15" customHeight="1" x14ac:dyDescent="0.2">
      <c r="A86" s="139"/>
      <c r="B86" s="1132" t="s">
        <v>151</v>
      </c>
      <c r="C86" s="1181" t="str">
        <f>LCR!B393</f>
        <v>Check: row 392 ≤ row 391</v>
      </c>
      <c r="D86" s="722" t="str">
        <f>LCR!D393</f>
        <v>Pass</v>
      </c>
      <c r="E86" s="722" t="str">
        <f>LCR!E393</f>
        <v>Pass</v>
      </c>
      <c r="F86" s="947"/>
      <c r="G86" s="1152"/>
      <c r="H86" s="9"/>
      <c r="I86" s="9"/>
      <c r="J86" s="9"/>
      <c r="K86" s="9"/>
      <c r="L86" s="9"/>
      <c r="M86" s="9"/>
      <c r="N86" s="10"/>
    </row>
    <row r="87" spans="1:14" ht="15" customHeight="1" x14ac:dyDescent="0.2">
      <c r="A87" s="139"/>
      <c r="B87" s="1132" t="s">
        <v>151</v>
      </c>
      <c r="C87" s="1181" t="str">
        <f>LCR!B396</f>
        <v>Check: row 395 ≤ row 394</v>
      </c>
      <c r="D87" s="722" t="str">
        <f>LCR!D396</f>
        <v>Pass</v>
      </c>
      <c r="E87" s="722" t="str">
        <f>LCR!E396</f>
        <v>Pass</v>
      </c>
      <c r="F87" s="947"/>
      <c r="G87" s="1152"/>
      <c r="H87" s="9"/>
      <c r="I87" s="9"/>
      <c r="J87" s="9"/>
      <c r="K87" s="9"/>
      <c r="L87" s="9"/>
      <c r="M87" s="9"/>
      <c r="N87" s="10"/>
    </row>
    <row r="88" spans="1:14" ht="15" customHeight="1" x14ac:dyDescent="0.2">
      <c r="A88" s="139"/>
      <c r="B88" s="1132" t="s">
        <v>151</v>
      </c>
      <c r="C88" s="1181" t="str">
        <f>LCR!B399</f>
        <v>Check: row 398 ≤ row 397</v>
      </c>
      <c r="D88" s="722" t="str">
        <f>LCR!D399</f>
        <v>Pass</v>
      </c>
      <c r="E88" s="722" t="str">
        <f>LCR!E399</f>
        <v>Pass</v>
      </c>
      <c r="F88" s="947"/>
      <c r="G88" s="1152"/>
      <c r="H88" s="9"/>
      <c r="I88" s="9"/>
      <c r="J88" s="9"/>
      <c r="K88" s="9"/>
      <c r="L88" s="9"/>
      <c r="M88" s="9"/>
      <c r="N88" s="10"/>
    </row>
    <row r="89" spans="1:14" ht="15" customHeight="1" x14ac:dyDescent="0.2">
      <c r="A89" s="139"/>
      <c r="B89" s="1133" t="s">
        <v>151</v>
      </c>
      <c r="C89" s="1183" t="str">
        <f>LCR!B402</f>
        <v>Check: row 401 ≤ row 400</v>
      </c>
      <c r="D89" s="789" t="str">
        <f>LCR!D402</f>
        <v>Pass</v>
      </c>
      <c r="E89" s="789" t="str">
        <f>LCR!E402</f>
        <v>Pass</v>
      </c>
      <c r="F89" s="948"/>
      <c r="G89" s="1189"/>
      <c r="H89" s="9"/>
      <c r="I89" s="9"/>
      <c r="J89" s="9"/>
      <c r="K89" s="9"/>
      <c r="L89" s="9"/>
      <c r="M89" s="9"/>
      <c r="N89" s="10"/>
    </row>
    <row r="90" spans="1:14" ht="15" customHeight="1" x14ac:dyDescent="0.2">
      <c r="A90" s="35"/>
      <c r="B90" s="29"/>
      <c r="C90" s="50"/>
      <c r="D90" s="29"/>
      <c r="E90" s="29"/>
      <c r="F90" s="29"/>
      <c r="G90" s="29"/>
      <c r="H90" s="29"/>
      <c r="I90" s="29"/>
      <c r="J90" s="29"/>
      <c r="K90" s="29"/>
      <c r="L90" s="33"/>
      <c r="M90" s="33"/>
      <c r="N90" s="34"/>
    </row>
    <row r="91" spans="1:14" s="15" customFormat="1" ht="30" customHeight="1" x14ac:dyDescent="0.25">
      <c r="A91" s="31" t="s">
        <v>571</v>
      </c>
      <c r="B91" s="28"/>
      <c r="C91" s="49"/>
      <c r="D91" s="28"/>
      <c r="E91" s="28"/>
      <c r="F91" s="28"/>
      <c r="G91" s="28"/>
      <c r="H91" s="28"/>
      <c r="I91" s="28"/>
      <c r="J91" s="28"/>
      <c r="K91" s="28"/>
      <c r="L91" s="28"/>
      <c r="M91" s="28"/>
      <c r="N91" s="36"/>
    </row>
    <row r="92" spans="1:14" ht="15" customHeight="1" x14ac:dyDescent="0.2">
      <c r="A92" s="35"/>
      <c r="B92" s="29"/>
      <c r="C92" s="50"/>
      <c r="D92" s="29"/>
      <c r="E92" s="29"/>
      <c r="F92" s="29"/>
      <c r="G92" s="29"/>
      <c r="H92" s="29"/>
      <c r="I92" s="29"/>
      <c r="J92" s="29"/>
      <c r="K92" s="29"/>
      <c r="L92" s="29"/>
      <c r="M92" s="29"/>
      <c r="N92" s="32"/>
    </row>
    <row r="93" spans="1:14" ht="45" customHeight="1" x14ac:dyDescent="0.2">
      <c r="A93" s="35"/>
      <c r="B93" s="1184" t="s">
        <v>80</v>
      </c>
      <c r="C93" s="543" t="s">
        <v>81</v>
      </c>
      <c r="D93" s="1199" t="s">
        <v>141</v>
      </c>
      <c r="E93" s="1199" t="s">
        <v>627</v>
      </c>
      <c r="F93" s="1199" t="s">
        <v>628</v>
      </c>
      <c r="G93" s="1199" t="s">
        <v>629</v>
      </c>
      <c r="H93" s="1200" t="s">
        <v>630</v>
      </c>
      <c r="J93" s="29"/>
      <c r="K93" s="29"/>
      <c r="L93" s="29"/>
      <c r="M93" s="29"/>
      <c r="N93" s="32"/>
    </row>
    <row r="94" spans="1:14" ht="15" customHeight="1" x14ac:dyDescent="0.2">
      <c r="A94" s="35"/>
      <c r="B94" s="510" t="s">
        <v>511</v>
      </c>
      <c r="C94" s="659" t="str">
        <f>NSFR!B7</f>
        <v>Check: row 6 ≤ D58 + D61 + D66 in the General Info worksheet</v>
      </c>
      <c r="D94" s="1191"/>
      <c r="E94" s="1191"/>
      <c r="F94" s="1191"/>
      <c r="G94" s="1191"/>
      <c r="H94" s="1198" t="str">
        <f>NSFR!G7</f>
        <v>Pass</v>
      </c>
      <c r="J94" s="29"/>
      <c r="K94" s="29"/>
      <c r="L94" s="29"/>
      <c r="M94" s="29"/>
      <c r="N94" s="32"/>
    </row>
    <row r="95" spans="1:14" ht="15" customHeight="1" x14ac:dyDescent="0.2">
      <c r="A95" s="35"/>
      <c r="B95" s="502" t="s">
        <v>511</v>
      </c>
      <c r="C95" s="1197" t="str">
        <f>NSFR!B10</f>
        <v>Check: row 9 ≥ LCR stable retail and small business customer deposits</v>
      </c>
      <c r="D95" s="722" t="str">
        <f>NSFR!C10</f>
        <v>Pass</v>
      </c>
      <c r="E95" s="947"/>
      <c r="F95" s="947"/>
      <c r="G95" s="947"/>
      <c r="H95" s="1152"/>
      <c r="J95" s="29"/>
      <c r="K95" s="29"/>
      <c r="L95" s="29"/>
      <c r="M95" s="29"/>
      <c r="N95" s="32"/>
    </row>
    <row r="96" spans="1:14" ht="15" customHeight="1" x14ac:dyDescent="0.2">
      <c r="A96" s="35"/>
      <c r="B96" s="502" t="s">
        <v>511</v>
      </c>
      <c r="C96" s="1197" t="str">
        <f>NSFR!B12</f>
        <v>Check: row 11 ≥ LCR less stable retail and small business customer deposits</v>
      </c>
      <c r="D96" s="722" t="str">
        <f>NSFR!C12</f>
        <v>Pass</v>
      </c>
      <c r="E96" s="947"/>
      <c r="F96" s="947"/>
      <c r="G96" s="947"/>
      <c r="H96" s="1152"/>
      <c r="J96" s="29"/>
      <c r="K96" s="29"/>
      <c r="L96" s="29"/>
      <c r="M96" s="29"/>
      <c r="N96" s="32"/>
    </row>
    <row r="97" spans="1:14" ht="15" customHeight="1" x14ac:dyDescent="0.2">
      <c r="A97" s="35"/>
      <c r="B97" s="502" t="s">
        <v>511</v>
      </c>
      <c r="C97" s="1197" t="str">
        <f>NSFR!B17</f>
        <v>Check: row 13 ≥ LCR unsecured funding from non-financial corporates</v>
      </c>
      <c r="D97" s="722" t="str">
        <f>NSFR!C17</f>
        <v>Pass</v>
      </c>
      <c r="E97" s="947"/>
      <c r="F97" s="947"/>
      <c r="G97" s="947"/>
      <c r="H97" s="1152"/>
      <c r="J97" s="29"/>
      <c r="K97" s="29"/>
      <c r="L97" s="29"/>
      <c r="M97" s="29"/>
      <c r="N97" s="32"/>
    </row>
    <row r="98" spans="1:14" ht="15" customHeight="1" x14ac:dyDescent="0.2">
      <c r="A98" s="35"/>
      <c r="B98" s="502" t="s">
        <v>511</v>
      </c>
      <c r="C98" s="1197" t="str">
        <f>NSFR!B18</f>
        <v>Check: row 14 ≥ LCR operational deposits from non-financial corporates</v>
      </c>
      <c r="D98" s="722" t="str">
        <f>NSFR!C18</f>
        <v>Pass</v>
      </c>
      <c r="E98" s="947"/>
      <c r="F98" s="947"/>
      <c r="G98" s="947"/>
      <c r="H98" s="1152"/>
      <c r="J98" s="29"/>
      <c r="K98" s="29"/>
      <c r="L98" s="29"/>
      <c r="M98" s="29"/>
      <c r="N98" s="32"/>
    </row>
    <row r="99" spans="1:14" ht="15" customHeight="1" x14ac:dyDescent="0.2">
      <c r="A99" s="35"/>
      <c r="B99" s="502" t="s">
        <v>511</v>
      </c>
      <c r="C99" s="1197" t="str">
        <f>NSFR!B19</f>
        <v>Check: sum of rows 14 to row 16 = row 13 for each column</v>
      </c>
      <c r="D99" s="722" t="str">
        <f>NSFR!C19</f>
        <v>Pass</v>
      </c>
      <c r="E99" s="722" t="str">
        <f>NSFR!D19</f>
        <v>Pass</v>
      </c>
      <c r="F99" s="722" t="str">
        <f>NSFR!E19</f>
        <v>Pass</v>
      </c>
      <c r="G99" s="722" t="str">
        <f>NSFR!F19</f>
        <v>Pass</v>
      </c>
      <c r="H99" s="1089" t="str">
        <f>NSFR!G19</f>
        <v>Pass</v>
      </c>
      <c r="J99" s="29"/>
      <c r="K99" s="29"/>
      <c r="L99" s="29"/>
      <c r="M99" s="29"/>
      <c r="N99" s="32"/>
    </row>
    <row r="100" spans="1:14" ht="15" customHeight="1" x14ac:dyDescent="0.2">
      <c r="A100" s="35"/>
      <c r="B100" s="502" t="s">
        <v>511</v>
      </c>
      <c r="C100" s="1197" t="str">
        <f>NSFR!B24</f>
        <v>Check: sum of row 21 to row 23 = row 20 for each column</v>
      </c>
      <c r="D100" s="722" t="str">
        <f>NSFR!C24</f>
        <v>Pass</v>
      </c>
      <c r="E100" s="722" t="str">
        <f>NSFR!D24</f>
        <v>Pass</v>
      </c>
      <c r="F100" s="722" t="str">
        <f>NSFR!E24</f>
        <v>Pass</v>
      </c>
      <c r="G100" s="722" t="str">
        <f>NSFR!F24</f>
        <v>Pass</v>
      </c>
      <c r="H100" s="1089" t="str">
        <f>NSFR!G24</f>
        <v>Pass</v>
      </c>
      <c r="J100" s="29"/>
      <c r="K100" s="29"/>
      <c r="L100" s="29"/>
      <c r="M100" s="29"/>
      <c r="N100" s="32"/>
    </row>
    <row r="101" spans="1:14" ht="15" customHeight="1" x14ac:dyDescent="0.2">
      <c r="A101" s="35"/>
      <c r="B101" s="502" t="s">
        <v>511</v>
      </c>
      <c r="C101" s="1197" t="str">
        <f>NSFR!B29</f>
        <v>Check: sum of row 26 to row 28 = row 25 for each column</v>
      </c>
      <c r="D101" s="722" t="str">
        <f>NSFR!C29</f>
        <v>Pass</v>
      </c>
      <c r="E101" s="722" t="str">
        <f>NSFR!D29</f>
        <v>Pass</v>
      </c>
      <c r="F101" s="722" t="str">
        <f>NSFR!E29</f>
        <v>Pass</v>
      </c>
      <c r="G101" s="722" t="str">
        <f>NSFR!F29</f>
        <v>Pass</v>
      </c>
      <c r="H101" s="1089" t="str">
        <f>NSFR!G29</f>
        <v>Pass</v>
      </c>
      <c r="J101" s="29"/>
      <c r="K101" s="29"/>
      <c r="L101" s="29"/>
      <c r="M101" s="29"/>
      <c r="N101" s="32"/>
    </row>
    <row r="102" spans="1:14" ht="15" customHeight="1" x14ac:dyDescent="0.2">
      <c r="A102" s="35"/>
      <c r="B102" s="502" t="s">
        <v>511</v>
      </c>
      <c r="C102" s="1197" t="str">
        <f>NSFR!B30</f>
        <v>Check: sum of row 20 and row 25 ≥ LCR unsecured funding from sovereigns/central banks/PSEs/MDBs</v>
      </c>
      <c r="D102" s="722" t="str">
        <f>NSFR!C30</f>
        <v>Pass</v>
      </c>
      <c r="E102" s="947"/>
      <c r="F102" s="947"/>
      <c r="G102" s="947"/>
      <c r="H102" s="1152"/>
      <c r="J102" s="29"/>
      <c r="K102" s="29"/>
      <c r="L102" s="29"/>
      <c r="M102" s="29"/>
      <c r="N102" s="32"/>
    </row>
    <row r="103" spans="1:14" ht="15" customHeight="1" x14ac:dyDescent="0.2">
      <c r="A103" s="35"/>
      <c r="B103" s="502" t="s">
        <v>511</v>
      </c>
      <c r="C103" s="1197" t="str">
        <f>NSFR!B31</f>
        <v>Check: sum of row 21 and row 26 ≥ LCR operational deposits from sovereigns/central banks/PSEs/MDBs</v>
      </c>
      <c r="D103" s="722" t="str">
        <f>NSFR!C31</f>
        <v>Pass</v>
      </c>
      <c r="E103" s="947"/>
      <c r="F103" s="947"/>
      <c r="G103" s="947"/>
      <c r="H103" s="1152"/>
      <c r="J103" s="29"/>
      <c r="K103" s="29"/>
      <c r="L103" s="29"/>
      <c r="M103" s="29"/>
      <c r="N103" s="32"/>
    </row>
    <row r="104" spans="1:14" ht="15" customHeight="1" x14ac:dyDescent="0.2">
      <c r="A104" s="35"/>
      <c r="B104" s="502" t="s">
        <v>511</v>
      </c>
      <c r="C104" s="1197" t="str">
        <f>NSFR!B36</f>
        <v>Check: row 32 ≥ LCR unsecured funding from other legal entities</v>
      </c>
      <c r="D104" s="722" t="str">
        <f>NSFR!C36</f>
        <v>Pass</v>
      </c>
      <c r="E104" s="947"/>
      <c r="F104" s="947"/>
      <c r="G104" s="947"/>
      <c r="H104" s="1152"/>
      <c r="J104" s="29"/>
      <c r="K104" s="29"/>
      <c r="L104" s="29"/>
      <c r="M104" s="29"/>
      <c r="N104" s="32"/>
    </row>
    <row r="105" spans="1:14" ht="15" customHeight="1" x14ac:dyDescent="0.2">
      <c r="A105" s="35"/>
      <c r="B105" s="502" t="s">
        <v>511</v>
      </c>
      <c r="C105" s="1197" t="str">
        <f>NSFR!B37</f>
        <v>Check: row 33 ≥ LCR operational deposits from other legal entities</v>
      </c>
      <c r="D105" s="722" t="str">
        <f>NSFR!C37</f>
        <v>Pass</v>
      </c>
      <c r="E105" s="947"/>
      <c r="F105" s="947"/>
      <c r="G105" s="947"/>
      <c r="H105" s="1152"/>
      <c r="J105" s="29"/>
      <c r="K105" s="29"/>
      <c r="L105" s="29"/>
      <c r="M105" s="29"/>
      <c r="N105" s="32"/>
    </row>
    <row r="106" spans="1:14" ht="15" customHeight="1" x14ac:dyDescent="0.2">
      <c r="A106" s="35"/>
      <c r="B106" s="502" t="s">
        <v>511</v>
      </c>
      <c r="C106" s="1197" t="str">
        <f>NSFR!B38</f>
        <v>Check: sum of row 33 to row 35 = row 32 for each column</v>
      </c>
      <c r="D106" s="722" t="str">
        <f>NSFR!C38</f>
        <v>Pass</v>
      </c>
      <c r="E106" s="722" t="str">
        <f>NSFR!D38</f>
        <v>Pass</v>
      </c>
      <c r="F106" s="722" t="str">
        <f>NSFR!E38</f>
        <v>Pass</v>
      </c>
      <c r="G106" s="722" t="str">
        <f>NSFR!F38</f>
        <v>Pass</v>
      </c>
      <c r="H106" s="1089" t="str">
        <f>NSFR!G38</f>
        <v>Pass</v>
      </c>
      <c r="J106" s="29"/>
      <c r="K106" s="29"/>
      <c r="L106" s="29"/>
      <c r="M106" s="29"/>
      <c r="N106" s="32"/>
    </row>
    <row r="107" spans="1:14" ht="15" customHeight="1" x14ac:dyDescent="0.2">
      <c r="A107" s="35"/>
      <c r="B107" s="502" t="s">
        <v>511</v>
      </c>
      <c r="C107" s="1181" t="str">
        <f>NSFR!B40</f>
        <v>Check: row 39 ≥ LCR unsecured funding from members of the institutional networks of cooperative banks</v>
      </c>
      <c r="D107" s="722" t="str">
        <f>NSFR!C40</f>
        <v>Pass</v>
      </c>
      <c r="E107" s="947"/>
      <c r="F107" s="947"/>
      <c r="G107" s="947"/>
      <c r="H107" s="1152"/>
      <c r="J107" s="29"/>
      <c r="K107" s="29"/>
      <c r="L107" s="29"/>
      <c r="M107" s="29"/>
      <c r="N107" s="32"/>
    </row>
    <row r="108" spans="1:14" s="1207" customFormat="1" ht="14.25" customHeight="1" x14ac:dyDescent="0.2">
      <c r="A108" s="238"/>
      <c r="B108" s="1446" t="s">
        <v>511</v>
      </c>
      <c r="C108" s="1181" t="str">
        <f>NSFR!B53</f>
        <v>Check: balances of all other liabilties and equity categories in row 52 with maturities less than one year are greater than zero</v>
      </c>
      <c r="D108" s="1536" t="str">
        <f>NSFR!C53</f>
        <v>Fail</v>
      </c>
      <c r="E108" s="947"/>
      <c r="F108" s="947"/>
      <c r="G108" s="947"/>
      <c r="H108" s="1152"/>
      <c r="J108" s="231"/>
      <c r="K108" s="231"/>
      <c r="L108" s="231"/>
      <c r="M108" s="231"/>
      <c r="N108" s="1441"/>
    </row>
    <row r="109" spans="1:14" ht="15" customHeight="1" x14ac:dyDescent="0.2">
      <c r="A109" s="35"/>
      <c r="B109" s="502" t="s">
        <v>496</v>
      </c>
      <c r="C109" s="1181" t="str">
        <f>NSFR!B64</f>
        <v>Check: row 62 ≥ LCR total central bank reserves</v>
      </c>
      <c r="D109" s="722" t="str">
        <f>NSFR!C64</f>
        <v>Pass</v>
      </c>
      <c r="E109" s="947"/>
      <c r="F109" s="947"/>
      <c r="G109" s="947"/>
      <c r="H109" s="1152"/>
      <c r="J109" s="29"/>
      <c r="K109" s="29"/>
      <c r="L109" s="29"/>
      <c r="M109" s="29"/>
      <c r="N109" s="32"/>
    </row>
    <row r="110" spans="1:14" ht="15" customHeight="1" x14ac:dyDescent="0.2">
      <c r="A110" s="35"/>
      <c r="B110" s="502" t="s">
        <v>496</v>
      </c>
      <c r="C110" s="1181" t="str">
        <f>NSFR!B65</f>
        <v>Check: row 63 ≥ LCR central bank reserves that can be drawn down in times of stress</v>
      </c>
      <c r="D110" s="722" t="str">
        <f>NSFR!C65</f>
        <v>Pass</v>
      </c>
      <c r="E110" s="947"/>
      <c r="F110" s="947"/>
      <c r="G110" s="947"/>
      <c r="H110" s="1152"/>
      <c r="J110" s="29"/>
      <c r="K110" s="29"/>
      <c r="L110" s="29"/>
      <c r="M110" s="29"/>
      <c r="N110" s="32"/>
    </row>
    <row r="111" spans="1:14" ht="15" customHeight="1" x14ac:dyDescent="0.2">
      <c r="A111" s="35"/>
      <c r="B111" s="502" t="s">
        <v>496</v>
      </c>
      <c r="C111" s="1181" t="str">
        <f>NSFR!B66</f>
        <v>Check: row 63 ≤ row 62 for each column</v>
      </c>
      <c r="D111" s="722" t="str">
        <f>NSFR!C66</f>
        <v>Pass</v>
      </c>
      <c r="E111" s="722" t="str">
        <f>NSFR!D66</f>
        <v>Pass</v>
      </c>
      <c r="F111" s="722" t="str">
        <f>NSFR!E66</f>
        <v>Pass</v>
      </c>
      <c r="G111" s="722" t="str">
        <f>NSFR!F66</f>
        <v>Pass</v>
      </c>
      <c r="H111" s="1089" t="str">
        <f>NSFR!G66</f>
        <v>Pass</v>
      </c>
      <c r="J111" s="29"/>
      <c r="K111" s="29"/>
      <c r="L111" s="29"/>
      <c r="M111" s="29"/>
      <c r="N111" s="32"/>
    </row>
    <row r="112" spans="1:14" ht="15" customHeight="1" x14ac:dyDescent="0.2">
      <c r="A112" s="35"/>
      <c r="B112" s="502" t="s">
        <v>496</v>
      </c>
      <c r="C112" s="1181" t="str">
        <f>NSFR!B262</f>
        <v>Check: balances of all other assets in row 261 with maturities less than one year are greater than zero</v>
      </c>
      <c r="D112" s="1536" t="str">
        <f>NSFR!C262</f>
        <v>Fail</v>
      </c>
      <c r="E112" s="947"/>
      <c r="F112" s="947"/>
      <c r="G112" s="947"/>
      <c r="H112" s="1152"/>
      <c r="J112" s="29"/>
      <c r="K112" s="29"/>
      <c r="L112" s="29"/>
      <c r="M112" s="29"/>
      <c r="N112" s="32"/>
    </row>
    <row r="113" spans="1:14" ht="15" customHeight="1" x14ac:dyDescent="0.2">
      <c r="A113" s="35"/>
      <c r="B113" s="1182" t="s">
        <v>491</v>
      </c>
      <c r="C113" s="1183" t="str">
        <f>NSFR!B306</f>
        <v>Check: the sum of each of the columns for rows 288 to 305 should equal the corresponding column in row 39</v>
      </c>
      <c r="D113" s="789" t="str">
        <f>NSFR!C306</f>
        <v>Pass</v>
      </c>
      <c r="E113" s="789" t="str">
        <f>NSFR!D306</f>
        <v>Pass</v>
      </c>
      <c r="F113" s="789" t="str">
        <f>NSFR!E306</f>
        <v>Pass</v>
      </c>
      <c r="G113" s="789" t="str">
        <f>NSFR!F306</f>
        <v>Pass</v>
      </c>
      <c r="H113" s="1124" t="str">
        <f>NSFR!G306</f>
        <v>Pass</v>
      </c>
      <c r="J113" s="29"/>
      <c r="K113" s="29"/>
      <c r="L113" s="29"/>
      <c r="M113" s="29"/>
      <c r="N113" s="32"/>
    </row>
    <row r="114" spans="1:14" s="1207" customFormat="1" ht="15" customHeight="1" x14ac:dyDescent="0.2">
      <c r="A114" s="238"/>
      <c r="B114" s="1568"/>
      <c r="C114" s="1569"/>
      <c r="D114" s="1570"/>
      <c r="E114" s="1570"/>
      <c r="F114" s="1570"/>
      <c r="G114" s="1570"/>
      <c r="H114" s="1570"/>
      <c r="J114" s="231"/>
      <c r="K114" s="231"/>
      <c r="L114" s="231"/>
      <c r="M114" s="231"/>
      <c r="N114" s="1441"/>
    </row>
    <row r="115" spans="1:14" s="15" customFormat="1" ht="30" customHeight="1" x14ac:dyDescent="0.25">
      <c r="A115" s="1440" t="s">
        <v>1331</v>
      </c>
      <c r="B115" s="230"/>
      <c r="C115" s="49"/>
      <c r="D115" s="230"/>
      <c r="E115" s="230"/>
      <c r="F115" s="230"/>
      <c r="G115" s="230"/>
      <c r="H115" s="230"/>
      <c r="I115" s="230"/>
      <c r="J115" s="230"/>
      <c r="K115" s="230"/>
      <c r="L115" s="230"/>
      <c r="M115" s="230"/>
      <c r="N115" s="36"/>
    </row>
    <row r="116" spans="1:14" s="1207" customFormat="1" ht="15" customHeight="1" x14ac:dyDescent="0.2">
      <c r="A116" s="238"/>
      <c r="B116" s="231"/>
      <c r="C116" s="50"/>
      <c r="D116" s="231"/>
      <c r="E116" s="231"/>
      <c r="F116" s="231"/>
      <c r="G116" s="231"/>
      <c r="H116" s="231"/>
      <c r="I116" s="231"/>
      <c r="J116" s="231"/>
      <c r="K116" s="231"/>
      <c r="L116" s="231"/>
      <c r="M116" s="231"/>
      <c r="N116" s="1441"/>
    </row>
    <row r="117" spans="1:14" s="1207" customFormat="1" ht="45" customHeight="1" x14ac:dyDescent="0.2">
      <c r="A117" s="238"/>
      <c r="B117" s="1184" t="s">
        <v>80</v>
      </c>
      <c r="C117" s="543" t="s">
        <v>81</v>
      </c>
      <c r="D117" s="1185" t="str">
        <f>CONCATENATE("Column ", LEFT(ADDRESS(ROW(LCR!F72),COLUMN(LCR!F72),4), 1))</f>
        <v>Column F</v>
      </c>
      <c r="E117" s="1185" t="str">
        <f>CONCATENATE("Column ", LEFT(ADDRESS(ROW(LCR!G72),COLUMN(LCR!G72),4), 1))</f>
        <v>Column G</v>
      </c>
      <c r="F117" s="1185" t="str">
        <f>CONCATENATE("Column ", LEFT(ADDRESS(ROW(LCR!H72),COLUMN(LCR!H72),4), 1))</f>
        <v>Column H</v>
      </c>
      <c r="G117" s="1185" t="str">
        <f>CONCATENATE("Column ", LEFT(ADDRESS(ROW(LCR!I72),COLUMN(LCR!I72),4), 1))</f>
        <v>Column I</v>
      </c>
      <c r="H117" s="1185" t="str">
        <f>CONCATENATE("Column ", LEFT(ADDRESS(ROW(LCR!J72),COLUMN(LCR!J72),4), 1))</f>
        <v>Column J</v>
      </c>
      <c r="I117" s="1185" t="str">
        <f>CONCATENATE("Column ", LEFT(ADDRESS(ROW(LCR!K72),COLUMN(LCR!K72),4), 1))</f>
        <v>Column K</v>
      </c>
      <c r="J117" s="1185" t="str">
        <f>CONCATENATE("Column ", LEFT(ADDRESS(ROW(LCR!L72),COLUMN(LCR!L72),4), 1))</f>
        <v>Column L</v>
      </c>
      <c r="K117" s="1185" t="str">
        <f>CONCATENATE("Column ", LEFT(ADDRESS(ROW(LCR!M72),COLUMN(LCR!M72),4), 1))</f>
        <v>Column M</v>
      </c>
      <c r="L117" s="1185" t="str">
        <f>CONCATENATE("Column ", LEFT(ADDRESS(ROW(LCR!N72),COLUMN(LCR!N72),4), 1))</f>
        <v>Column N</v>
      </c>
      <c r="M117" s="1186" t="str">
        <f>CONCATENATE("Column ", LEFT(ADDRESS(ROW(LCR!O72),COLUMN(LCR!O72),4), 1))</f>
        <v>Column O</v>
      </c>
      <c r="N117" s="1441"/>
    </row>
    <row r="118" spans="1:14" s="1207" customFormat="1" ht="15" customHeight="1" x14ac:dyDescent="0.2">
      <c r="A118" s="238"/>
      <c r="B118" s="1451" t="s">
        <v>1333</v>
      </c>
      <c r="C118" s="1609" t="str">
        <f>CSRBB!B43</f>
        <v>Check: totals above should equal totals in panel A1</v>
      </c>
      <c r="D118" s="1610" t="str">
        <f>CSRBB!F43</f>
        <v>Pass</v>
      </c>
      <c r="E118" s="1610" t="str">
        <f>CSRBB!G43</f>
        <v>Pass</v>
      </c>
      <c r="F118" s="1610" t="str">
        <f>CSRBB!H43</f>
        <v>Pass</v>
      </c>
      <c r="G118" s="1610" t="str">
        <f>CSRBB!I43</f>
        <v>Pass</v>
      </c>
      <c r="H118" s="1610" t="str">
        <f>CSRBB!J43</f>
        <v>Pass</v>
      </c>
      <c r="I118" s="1610" t="str">
        <f>CSRBB!K43</f>
        <v>Pass</v>
      </c>
      <c r="J118" s="1610" t="str">
        <f>CSRBB!L43</f>
        <v>Pass</v>
      </c>
      <c r="K118" s="1610" t="str">
        <f>CSRBB!M43</f>
        <v>Pass</v>
      </c>
      <c r="L118" s="1610" t="str">
        <f>CSRBB!N43</f>
        <v>Pass</v>
      </c>
      <c r="M118" s="1611" t="str">
        <f>CSRBB!O43</f>
        <v>Pass</v>
      </c>
      <c r="N118" s="1441"/>
    </row>
    <row r="119" spans="1:14" s="1207" customFormat="1" ht="15" customHeight="1" x14ac:dyDescent="0.2">
      <c r="A119" s="238"/>
      <c r="B119" s="1446" t="s">
        <v>1334</v>
      </c>
      <c r="C119" s="1197" t="str">
        <f>CSRBB!B59</f>
        <v>Check: totals above should equal totals from panel A1</v>
      </c>
      <c r="D119" s="1536" t="str">
        <f>CSRBB!F59</f>
        <v>Pass</v>
      </c>
      <c r="E119" s="1536" t="str">
        <f>CSRBB!G59</f>
        <v>Pass</v>
      </c>
      <c r="F119" s="1536" t="str">
        <f>CSRBB!H59</f>
        <v>Pass</v>
      </c>
      <c r="G119" s="1536" t="str">
        <f>CSRBB!I59</f>
        <v>Pass</v>
      </c>
      <c r="H119" s="1536" t="str">
        <f>CSRBB!J59</f>
        <v>Pass</v>
      </c>
      <c r="I119" s="947"/>
      <c r="J119" s="947"/>
      <c r="K119" s="947"/>
      <c r="L119" s="947"/>
      <c r="M119" s="1152"/>
      <c r="N119" s="1441"/>
    </row>
    <row r="120" spans="1:14" s="1207" customFormat="1" ht="15" customHeight="1" x14ac:dyDescent="0.2">
      <c r="A120" s="238"/>
      <c r="B120" s="1182" t="s">
        <v>512</v>
      </c>
      <c r="C120" s="1612" t="str">
        <f>CSRBB!B83</f>
        <v>Check: totals above should be less than or equal to the totals in panel A1</v>
      </c>
      <c r="D120" s="789" t="str">
        <f>CSRBB!F83</f>
        <v>Pass</v>
      </c>
      <c r="E120" s="789" t="str">
        <f>CSRBB!G83</f>
        <v>Pass</v>
      </c>
      <c r="F120" s="789" t="str">
        <f>CSRBB!H83</f>
        <v>Pass</v>
      </c>
      <c r="G120" s="789" t="str">
        <f>CSRBB!I83</f>
        <v>Pass</v>
      </c>
      <c r="H120" s="789" t="str">
        <f>CSRBB!J83</f>
        <v>Pass</v>
      </c>
      <c r="I120" s="789" t="str">
        <f>CSRBB!K83</f>
        <v>Pass</v>
      </c>
      <c r="J120" s="789" t="str">
        <f>CSRBB!L83</f>
        <v>Pass</v>
      </c>
      <c r="K120" s="789" t="str">
        <f>CSRBB!M83</f>
        <v>Pass</v>
      </c>
      <c r="L120" s="789" t="str">
        <f>CSRBB!N83</f>
        <v>Pass</v>
      </c>
      <c r="M120" s="1124" t="str">
        <f>CSRBB!O83</f>
        <v>Pass</v>
      </c>
      <c r="N120" s="1441"/>
    </row>
    <row r="121" spans="1:14" s="1207" customFormat="1" ht="15" customHeight="1" x14ac:dyDescent="0.2">
      <c r="A121" s="238"/>
      <c r="B121" s="1568"/>
      <c r="C121" s="1569"/>
      <c r="D121" s="1570"/>
      <c r="E121" s="1570"/>
      <c r="F121" s="1570"/>
      <c r="G121" s="1570"/>
      <c r="H121" s="1570"/>
      <c r="J121" s="231"/>
      <c r="K121" s="231"/>
      <c r="L121" s="231"/>
      <c r="M121" s="231"/>
      <c r="N121" s="1441"/>
    </row>
    <row r="122" spans="1:14" s="15" customFormat="1" ht="30" customHeight="1" x14ac:dyDescent="0.25">
      <c r="A122" s="1440" t="s">
        <v>1332</v>
      </c>
      <c r="B122" s="230"/>
      <c r="C122" s="49"/>
      <c r="D122" s="230"/>
      <c r="E122" s="230"/>
      <c r="F122" s="230"/>
      <c r="G122" s="230"/>
      <c r="H122" s="230"/>
      <c r="I122" s="230"/>
      <c r="J122" s="230"/>
      <c r="K122" s="230"/>
      <c r="L122" s="230"/>
      <c r="M122" s="230"/>
      <c r="N122" s="36"/>
    </row>
    <row r="123" spans="1:14" s="1207" customFormat="1" ht="15" customHeight="1" x14ac:dyDescent="0.2">
      <c r="A123" s="238"/>
      <c r="B123" s="231"/>
      <c r="C123" s="50"/>
      <c r="D123" s="231"/>
      <c r="E123" s="231"/>
      <c r="F123" s="231"/>
      <c r="G123" s="231"/>
      <c r="H123" s="231"/>
      <c r="I123" s="231"/>
      <c r="J123" s="231"/>
      <c r="K123" s="231"/>
      <c r="L123" s="231"/>
      <c r="M123" s="231"/>
      <c r="N123" s="1441"/>
    </row>
    <row r="124" spans="1:14" s="1207" customFormat="1" ht="53.25" customHeight="1" x14ac:dyDescent="0.2">
      <c r="A124" s="238"/>
      <c r="B124" s="1184" t="s">
        <v>80</v>
      </c>
      <c r="C124" s="543" t="s">
        <v>81</v>
      </c>
      <c r="D124" s="1186" t="s">
        <v>937</v>
      </c>
      <c r="J124" s="231"/>
      <c r="K124" s="231"/>
      <c r="L124" s="231"/>
      <c r="M124" s="231"/>
      <c r="N124" s="1441"/>
    </row>
    <row r="125" spans="1:14" s="1207" customFormat="1" ht="15" customHeight="1" x14ac:dyDescent="0.2">
      <c r="A125" s="238"/>
      <c r="B125" s="1448" t="s">
        <v>511</v>
      </c>
      <c r="C125" s="1571" t="str">
        <f>"Check: "&amp;'Partial use'!B6&amp;" "&amp;'Partial use'!C6</f>
        <v>Check: Sovereigns; of which: PPU</v>
      </c>
      <c r="D125" s="1573" t="str">
        <f>'Partial use'!P6</f>
        <v>Yes</v>
      </c>
      <c r="J125" s="231"/>
      <c r="K125" s="231"/>
      <c r="L125" s="231"/>
      <c r="M125" s="231"/>
      <c r="N125" s="1441"/>
    </row>
    <row r="126" spans="1:14" s="1207" customFormat="1" ht="15" customHeight="1" x14ac:dyDescent="0.2">
      <c r="A126" s="238"/>
      <c r="B126" s="1448" t="s">
        <v>511</v>
      </c>
      <c r="C126" s="1571" t="str">
        <f>"Check: "&amp;'Partial use'!B6&amp;" "&amp;'Partial use'!C7</f>
        <v>Check: Sovereigns; of which: RO</v>
      </c>
      <c r="D126" s="1574" t="str">
        <f>'Partial use'!P7</f>
        <v>Yes</v>
      </c>
      <c r="J126" s="231"/>
      <c r="K126" s="231"/>
      <c r="L126" s="231"/>
      <c r="M126" s="231"/>
      <c r="N126" s="1441"/>
    </row>
    <row r="127" spans="1:14" s="1207" customFormat="1" ht="15" customHeight="1" x14ac:dyDescent="0.2">
      <c r="A127" s="238"/>
      <c r="B127" s="1448" t="s">
        <v>511</v>
      </c>
      <c r="C127" s="1571" t="str">
        <f>"Check: "&amp;'Partial use'!B8&amp;" "&amp;'Partial use'!C8</f>
        <v>Check: Central governments and central banks PPU</v>
      </c>
      <c r="D127" s="1574" t="str">
        <f>'Partial use'!P8</f>
        <v>Yes</v>
      </c>
      <c r="J127" s="231"/>
      <c r="K127" s="231"/>
      <c r="L127" s="231"/>
      <c r="M127" s="231"/>
      <c r="N127" s="1441"/>
    </row>
    <row r="128" spans="1:14" s="1207" customFormat="1" ht="15" customHeight="1" x14ac:dyDescent="0.2">
      <c r="A128" s="238"/>
      <c r="B128" s="1448" t="s">
        <v>511</v>
      </c>
      <c r="C128" s="1571" t="str">
        <f>"Check: "&amp;'Partial use'!B8&amp;" "&amp;'Partial use'!C9</f>
        <v>Check: Central governments and central banks RO</v>
      </c>
      <c r="D128" s="1574" t="str">
        <f>'Partial use'!P9</f>
        <v>Yes</v>
      </c>
      <c r="J128" s="231"/>
      <c r="K128" s="231"/>
      <c r="L128" s="231"/>
      <c r="M128" s="231"/>
      <c r="N128" s="1441"/>
    </row>
    <row r="129" spans="1:14" s="1207" customFormat="1" ht="15" customHeight="1" x14ac:dyDescent="0.2">
      <c r="A129" s="238"/>
      <c r="B129" s="1448" t="s">
        <v>511</v>
      </c>
      <c r="C129" s="1571" t="str">
        <f>"Check: "&amp;'Partial use'!B10&amp;" "&amp;'Partial use'!C10</f>
        <v>Check: Regional governments or local authorities PPU</v>
      </c>
      <c r="D129" s="1574" t="str">
        <f>'Partial use'!P10</f>
        <v>Yes</v>
      </c>
      <c r="J129" s="231"/>
      <c r="K129" s="231"/>
      <c r="L129" s="231"/>
      <c r="M129" s="231"/>
      <c r="N129" s="1441"/>
    </row>
    <row r="130" spans="1:14" s="1207" customFormat="1" ht="15" customHeight="1" x14ac:dyDescent="0.2">
      <c r="A130" s="238"/>
      <c r="B130" s="1448" t="s">
        <v>511</v>
      </c>
      <c r="C130" s="1571" t="str">
        <f>"Check: "&amp;'Partial use'!B10&amp;" "&amp;'Partial use'!C11</f>
        <v>Check: Regional governments or local authorities RO</v>
      </c>
      <c r="D130" s="1574" t="str">
        <f>'Partial use'!P11</f>
        <v>Yes</v>
      </c>
      <c r="J130" s="231"/>
      <c r="K130" s="231"/>
      <c r="L130" s="231"/>
      <c r="M130" s="231"/>
      <c r="N130" s="1441"/>
    </row>
    <row r="131" spans="1:14" s="1207" customFormat="1" ht="15" customHeight="1" x14ac:dyDescent="0.2">
      <c r="A131" s="238"/>
      <c r="B131" s="1448" t="s">
        <v>511</v>
      </c>
      <c r="C131" s="1571" t="str">
        <f>"Check: "&amp;'Partial use'!B12&amp;" "&amp;'Partial use'!C12</f>
        <v>Check: Administrative bodies and non-commercial undertakings/PSEs PPU</v>
      </c>
      <c r="D131" s="1574" t="str">
        <f>'Partial use'!P12</f>
        <v>Yes</v>
      </c>
      <c r="J131" s="231"/>
      <c r="K131" s="231"/>
      <c r="L131" s="231"/>
      <c r="M131" s="231"/>
      <c r="N131" s="1441"/>
    </row>
    <row r="132" spans="1:14" s="1207" customFormat="1" ht="15" customHeight="1" x14ac:dyDescent="0.2">
      <c r="A132" s="238"/>
      <c r="B132" s="1448" t="s">
        <v>511</v>
      </c>
      <c r="C132" s="1571" t="str">
        <f>"Check: "&amp;'Partial use'!B12&amp;" "&amp;'Partial use'!C13</f>
        <v>Check: Administrative bodies and non-commercial undertakings/PSEs RO</v>
      </c>
      <c r="D132" s="1574" t="str">
        <f>'Partial use'!P13</f>
        <v>Yes</v>
      </c>
      <c r="J132" s="231"/>
      <c r="K132" s="231"/>
      <c r="L132" s="231"/>
      <c r="M132" s="231"/>
      <c r="N132" s="1441"/>
    </row>
    <row r="133" spans="1:14" s="1207" customFormat="1" ht="15" customHeight="1" x14ac:dyDescent="0.2">
      <c r="A133" s="238"/>
      <c r="B133" s="1448" t="s">
        <v>511</v>
      </c>
      <c r="C133" s="1571" t="str">
        <f>"Check: "&amp;'Partial use'!B14&amp;" "&amp;'Partial use'!C14</f>
        <v>Check: Multilateral development banks PPU</v>
      </c>
      <c r="D133" s="1574" t="str">
        <f>'Partial use'!P14</f>
        <v>Yes</v>
      </c>
      <c r="J133" s="231"/>
      <c r="K133" s="231"/>
      <c r="L133" s="231"/>
      <c r="M133" s="231"/>
      <c r="N133" s="1441"/>
    </row>
    <row r="134" spans="1:14" s="1207" customFormat="1" ht="15" customHeight="1" x14ac:dyDescent="0.2">
      <c r="A134" s="238"/>
      <c r="B134" s="1448" t="s">
        <v>511</v>
      </c>
      <c r="C134" s="1571" t="str">
        <f>"Check: "&amp;'Partial use'!B14&amp;" "&amp;'Partial use'!C15</f>
        <v>Check: Multilateral development banks RO</v>
      </c>
      <c r="D134" s="1574" t="str">
        <f>'Partial use'!P15</f>
        <v>Yes</v>
      </c>
      <c r="J134" s="231"/>
      <c r="K134" s="231"/>
      <c r="L134" s="231"/>
      <c r="M134" s="231"/>
      <c r="N134" s="1441"/>
    </row>
    <row r="135" spans="1:14" s="1207" customFormat="1" ht="15" customHeight="1" x14ac:dyDescent="0.2">
      <c r="A135" s="238"/>
      <c r="B135" s="1448" t="s">
        <v>511</v>
      </c>
      <c r="C135" s="1571" t="str">
        <f>"Check: "&amp;'Partial use'!B16&amp;" "&amp;'Partial use'!C16</f>
        <v>Check: International organisations PPU</v>
      </c>
      <c r="D135" s="1574" t="str">
        <f>'Partial use'!P16</f>
        <v>Yes</v>
      </c>
      <c r="J135" s="231"/>
      <c r="K135" s="231"/>
      <c r="L135" s="231"/>
      <c r="M135" s="231"/>
      <c r="N135" s="1441"/>
    </row>
    <row r="136" spans="1:14" s="1207" customFormat="1" ht="15" customHeight="1" x14ac:dyDescent="0.2">
      <c r="A136" s="238"/>
      <c r="B136" s="1448" t="s">
        <v>511</v>
      </c>
      <c r="C136" s="1571" t="str">
        <f>"Check: "&amp;'Partial use'!B16&amp;" "&amp;'Partial use'!C17</f>
        <v>Check: International organisations RO</v>
      </c>
      <c r="D136" s="1574" t="str">
        <f>'Partial use'!P17</f>
        <v>Yes</v>
      </c>
      <c r="J136" s="231"/>
      <c r="K136" s="231"/>
      <c r="L136" s="231"/>
      <c r="M136" s="231"/>
      <c r="N136" s="1441"/>
    </row>
    <row r="137" spans="1:14" s="1207" customFormat="1" ht="15" customHeight="1" x14ac:dyDescent="0.2">
      <c r="A137" s="238"/>
      <c r="B137" s="1448" t="s">
        <v>511</v>
      </c>
      <c r="C137" s="1571" t="str">
        <f>"Check: "&amp;'Partial use'!B18&amp;" "&amp;'Partial use'!C18</f>
        <v>Check: Banks; of which: PPU</v>
      </c>
      <c r="D137" s="1574" t="str">
        <f>'Partial use'!P18</f>
        <v>Yes</v>
      </c>
      <c r="J137" s="231"/>
      <c r="K137" s="231"/>
      <c r="L137" s="231"/>
      <c r="M137" s="231"/>
      <c r="N137" s="1441"/>
    </row>
    <row r="138" spans="1:14" s="1207" customFormat="1" ht="15" customHeight="1" x14ac:dyDescent="0.2">
      <c r="A138" s="238"/>
      <c r="B138" s="1448" t="s">
        <v>511</v>
      </c>
      <c r="C138" s="1571" t="str">
        <f>"Check: "&amp;'Partial use'!B18&amp;" "&amp;'Partial use'!C19</f>
        <v>Check: Banks; of which: RO</v>
      </c>
      <c r="D138" s="1574" t="str">
        <f>'Partial use'!P19</f>
        <v>Yes</v>
      </c>
      <c r="J138" s="231"/>
      <c r="K138" s="231"/>
      <c r="L138" s="231"/>
      <c r="M138" s="231"/>
      <c r="N138" s="1441"/>
    </row>
    <row r="139" spans="1:14" s="1207" customFormat="1" ht="15" customHeight="1" x14ac:dyDescent="0.2">
      <c r="A139" s="238"/>
      <c r="B139" s="1448" t="s">
        <v>511</v>
      </c>
      <c r="C139" s="1571" t="str">
        <f>"Check: "&amp;'Partial use'!B20&amp;" "&amp;'Partial use'!C20</f>
        <v>Check: Banks weighted according to option 1 PPU</v>
      </c>
      <c r="D139" s="1574" t="str">
        <f>'Partial use'!P20</f>
        <v>Yes</v>
      </c>
      <c r="J139" s="231"/>
      <c r="K139" s="231"/>
      <c r="L139" s="231"/>
      <c r="M139" s="231"/>
      <c r="N139" s="1441"/>
    </row>
    <row r="140" spans="1:14" s="1207" customFormat="1" ht="15" customHeight="1" x14ac:dyDescent="0.2">
      <c r="A140" s="238"/>
      <c r="B140" s="1448" t="s">
        <v>511</v>
      </c>
      <c r="C140" s="1571" t="str">
        <f>"Check: "&amp;'Partial use'!B20&amp;" "&amp;'Partial use'!C21</f>
        <v>Check: Banks weighted according to option 1 RO</v>
      </c>
      <c r="D140" s="1574" t="str">
        <f>'Partial use'!P21</f>
        <v>Yes</v>
      </c>
      <c r="J140" s="231"/>
      <c r="K140" s="231"/>
      <c r="L140" s="231"/>
      <c r="M140" s="231"/>
      <c r="N140" s="1441"/>
    </row>
    <row r="141" spans="1:14" s="1207" customFormat="1" ht="15" customHeight="1" x14ac:dyDescent="0.2">
      <c r="A141" s="238"/>
      <c r="B141" s="1448" t="s">
        <v>511</v>
      </c>
      <c r="C141" s="1571" t="str">
        <f>"Check: "&amp;'Partial use'!B22&amp;" "&amp;'Partial use'!C22</f>
        <v>Check: Banks weighted according to option 2 PPU</v>
      </c>
      <c r="D141" s="1574" t="str">
        <f>'Partial use'!P22</f>
        <v>Yes</v>
      </c>
      <c r="J141" s="231"/>
      <c r="K141" s="231"/>
      <c r="L141" s="231"/>
      <c r="M141" s="231"/>
      <c r="N141" s="1441"/>
    </row>
    <row r="142" spans="1:14" s="1207" customFormat="1" ht="15" customHeight="1" x14ac:dyDescent="0.2">
      <c r="A142" s="238"/>
      <c r="B142" s="1448" t="s">
        <v>511</v>
      </c>
      <c r="C142" s="1571" t="str">
        <f>"Check: "&amp;'Partial use'!B22&amp;" "&amp;'Partial use'!C23</f>
        <v>Check: Banks weighted according to option 2 RO</v>
      </c>
      <c r="D142" s="1574" t="str">
        <f>'Partial use'!P23</f>
        <v>Yes</v>
      </c>
      <c r="J142" s="231"/>
      <c r="K142" s="231"/>
      <c r="L142" s="231"/>
      <c r="M142" s="231"/>
      <c r="N142" s="1441"/>
    </row>
    <row r="143" spans="1:14" s="1207" customFormat="1" ht="15" customHeight="1" x14ac:dyDescent="0.2">
      <c r="A143" s="238"/>
      <c r="B143" s="1448" t="s">
        <v>511</v>
      </c>
      <c r="C143" s="1571" t="str">
        <f>"Check: "&amp;'Partial use'!B24&amp;" "&amp;'Partial use'!C24</f>
        <v>Check: Covered bonds PPU</v>
      </c>
      <c r="D143" s="1574" t="str">
        <f>'Partial use'!P24</f>
        <v>Yes</v>
      </c>
      <c r="J143" s="231"/>
      <c r="K143" s="231"/>
      <c r="L143" s="231"/>
      <c r="M143" s="231"/>
      <c r="N143" s="1441"/>
    </row>
    <row r="144" spans="1:14" s="1207" customFormat="1" ht="15" customHeight="1" x14ac:dyDescent="0.2">
      <c r="A144" s="238"/>
      <c r="B144" s="1448" t="s">
        <v>511</v>
      </c>
      <c r="C144" s="1571" t="str">
        <f>"Check: "&amp;'Partial use'!B24&amp;" "&amp;'Partial use'!C25</f>
        <v>Check: Covered bonds RO</v>
      </c>
      <c r="D144" s="1574" t="str">
        <f>'Partial use'!P25</f>
        <v>Yes</v>
      </c>
      <c r="J144" s="231"/>
      <c r="K144" s="231"/>
      <c r="L144" s="231"/>
      <c r="M144" s="231"/>
      <c r="N144" s="1441"/>
    </row>
    <row r="145" spans="1:14" s="1207" customFormat="1" ht="15" customHeight="1" x14ac:dyDescent="0.2">
      <c r="A145" s="238"/>
      <c r="B145" s="1448" t="s">
        <v>511</v>
      </c>
      <c r="C145" s="1571" t="str">
        <f>"Check: "&amp;'Partial use'!B26&amp;" "&amp;'Partial use'!C26</f>
        <v>Check: Regional governments or local authorities PPU</v>
      </c>
      <c r="D145" s="1574" t="str">
        <f>'Partial use'!P26</f>
        <v>Yes</v>
      </c>
      <c r="J145" s="231"/>
      <c r="K145" s="231"/>
      <c r="L145" s="231"/>
      <c r="M145" s="231"/>
      <c r="N145" s="1441"/>
    </row>
    <row r="146" spans="1:14" s="1207" customFormat="1" ht="15" customHeight="1" x14ac:dyDescent="0.2">
      <c r="A146" s="238"/>
      <c r="B146" s="1448" t="s">
        <v>511</v>
      </c>
      <c r="C146" s="1571" t="str">
        <f>"Check: "&amp;'Partial use'!B26&amp;" "&amp;'Partial use'!C27</f>
        <v>Check: Regional governments or local authorities RO</v>
      </c>
      <c r="D146" s="1574" t="str">
        <f>'Partial use'!P27</f>
        <v>Yes</v>
      </c>
      <c r="J146" s="231"/>
      <c r="K146" s="231"/>
      <c r="L146" s="231"/>
      <c r="M146" s="231"/>
      <c r="N146" s="1441"/>
    </row>
    <row r="147" spans="1:14" s="1207" customFormat="1" ht="15" customHeight="1" x14ac:dyDescent="0.2">
      <c r="A147" s="238"/>
      <c r="B147" s="1448" t="s">
        <v>511</v>
      </c>
      <c r="C147" s="1571" t="str">
        <f>"Check: "&amp;'Partial use'!B28&amp;" "&amp;'Partial use'!C28</f>
        <v>Check: Administrative bodies and non-commercial undertakings/PSEs PPU</v>
      </c>
      <c r="D147" s="1574" t="str">
        <f>'Partial use'!P28</f>
        <v>Yes</v>
      </c>
      <c r="J147" s="231"/>
      <c r="K147" s="231"/>
      <c r="L147" s="231"/>
      <c r="M147" s="231"/>
      <c r="N147" s="1441"/>
    </row>
    <row r="148" spans="1:14" s="1207" customFormat="1" ht="15" customHeight="1" x14ac:dyDescent="0.2">
      <c r="A148" s="238"/>
      <c r="B148" s="1448" t="s">
        <v>511</v>
      </c>
      <c r="C148" s="1571" t="str">
        <f>"Check: "&amp;'Partial use'!B28&amp;" "&amp;'Partial use'!C29</f>
        <v>Check: Administrative bodies and non-commercial undertakings/PSEs RO</v>
      </c>
      <c r="D148" s="1574" t="str">
        <f>'Partial use'!P29</f>
        <v>Yes</v>
      </c>
      <c r="J148" s="231"/>
      <c r="K148" s="231"/>
      <c r="L148" s="231"/>
      <c r="M148" s="231"/>
      <c r="N148" s="1441"/>
    </row>
    <row r="149" spans="1:14" s="1207" customFormat="1" ht="15" customHeight="1" x14ac:dyDescent="0.2">
      <c r="A149" s="238"/>
      <c r="B149" s="1448" t="s">
        <v>511</v>
      </c>
      <c r="C149" s="1571" t="str">
        <f>"Check: "&amp;'Partial use'!B30&amp;" "&amp;'Partial use'!C30</f>
        <v>Check: Multilateral development banks not qualifying for a 0% risk weight PPU</v>
      </c>
      <c r="D149" s="1574" t="str">
        <f>'Partial use'!P30</f>
        <v>Yes</v>
      </c>
      <c r="J149" s="231"/>
      <c r="K149" s="231"/>
      <c r="L149" s="231"/>
      <c r="M149" s="231"/>
      <c r="N149" s="1441"/>
    </row>
    <row r="150" spans="1:14" s="1207" customFormat="1" ht="15" customHeight="1" x14ac:dyDescent="0.2">
      <c r="A150" s="238"/>
      <c r="B150" s="1448" t="s">
        <v>511</v>
      </c>
      <c r="C150" s="1571" t="str">
        <f>"Check: "&amp;'Partial use'!B30&amp;" "&amp;'Partial use'!C31</f>
        <v>Check: Multilateral development banks not qualifying for a 0% risk weight RO</v>
      </c>
      <c r="D150" s="1574" t="str">
        <f>'Partial use'!P31</f>
        <v>Yes</v>
      </c>
      <c r="J150" s="231"/>
      <c r="K150" s="231"/>
      <c r="L150" s="231"/>
      <c r="M150" s="231"/>
      <c r="N150" s="1441"/>
    </row>
    <row r="151" spans="1:14" s="1207" customFormat="1" ht="15" customHeight="1" x14ac:dyDescent="0.2">
      <c r="A151" s="238"/>
      <c r="B151" s="1448" t="s">
        <v>511</v>
      </c>
      <c r="C151" s="1571" t="str">
        <f>"Check: "&amp;'Partial use'!B32&amp;" "&amp;'Partial use'!C32</f>
        <v>Check: Corporates PPU</v>
      </c>
      <c r="D151" s="1574" t="str">
        <f>'Partial use'!P32</f>
        <v>Yes</v>
      </c>
      <c r="J151" s="231"/>
      <c r="K151" s="231"/>
      <c r="L151" s="231"/>
      <c r="M151" s="231"/>
      <c r="N151" s="1441"/>
    </row>
    <row r="152" spans="1:14" s="1207" customFormat="1" ht="15" customHeight="1" x14ac:dyDescent="0.2">
      <c r="A152" s="238"/>
      <c r="B152" s="1448" t="s">
        <v>511</v>
      </c>
      <c r="C152" s="1571" t="str">
        <f>"Check: "&amp;'Partial use'!B32&amp;" "&amp;'Partial use'!C33</f>
        <v>Check: Corporates RO</v>
      </c>
      <c r="D152" s="1574" t="str">
        <f>'Partial use'!P33</f>
        <v>Yes</v>
      </c>
      <c r="J152" s="231"/>
      <c r="K152" s="231"/>
      <c r="L152" s="231"/>
      <c r="M152" s="231"/>
      <c r="N152" s="1441"/>
    </row>
    <row r="153" spans="1:14" s="1207" customFormat="1" ht="15" customHeight="1" x14ac:dyDescent="0.2">
      <c r="A153" s="238"/>
      <c r="B153" s="1448" t="s">
        <v>511</v>
      </c>
      <c r="C153" s="1571" t="str">
        <f>"Check: "&amp;'Partial use'!B34&amp;" "&amp;'Partial use'!C34</f>
        <v>Check: Regulatory retail portfolios PPU</v>
      </c>
      <c r="D153" s="1574" t="str">
        <f>'Partial use'!P34</f>
        <v>Yes</v>
      </c>
      <c r="J153" s="231"/>
      <c r="K153" s="231"/>
      <c r="L153" s="231"/>
      <c r="M153" s="231"/>
      <c r="N153" s="1441"/>
    </row>
    <row r="154" spans="1:14" s="1207" customFormat="1" ht="15" customHeight="1" x14ac:dyDescent="0.2">
      <c r="A154" s="238"/>
      <c r="B154" s="1448" t="s">
        <v>511</v>
      </c>
      <c r="C154" s="1571" t="str">
        <f>"Check: "&amp;'Partial use'!B34&amp;" "&amp;'Partial use'!C35</f>
        <v>Check: Regulatory retail portfolios RO</v>
      </c>
      <c r="D154" s="1574" t="str">
        <f>'Partial use'!P35</f>
        <v>Yes</v>
      </c>
      <c r="J154" s="231"/>
      <c r="K154" s="231"/>
      <c r="L154" s="231"/>
      <c r="M154" s="231"/>
      <c r="N154" s="1441"/>
    </row>
    <row r="155" spans="1:14" s="1207" customFormat="1" ht="15" customHeight="1" x14ac:dyDescent="0.2">
      <c r="A155" s="238"/>
      <c r="B155" s="1448" t="s">
        <v>511</v>
      </c>
      <c r="C155" s="1571" t="str">
        <f>"Check: "&amp;'Partial use'!B36&amp;" "&amp;'Partial use'!C36</f>
        <v>Check: of which: expected exposure amounts allocated to the IRB asset class Corporate after roll out period RO</v>
      </c>
      <c r="D155" s="1574" t="str">
        <f>'Partial use'!P36</f>
        <v>Yes</v>
      </c>
      <c r="J155" s="231"/>
      <c r="K155" s="231"/>
      <c r="L155" s="231"/>
      <c r="M155" s="231"/>
      <c r="N155" s="1441"/>
    </row>
    <row r="156" spans="1:14" s="1207" customFormat="1" ht="15" customHeight="1" x14ac:dyDescent="0.2">
      <c r="A156" s="238"/>
      <c r="B156" s="1448" t="s">
        <v>511</v>
      </c>
      <c r="C156" s="1571" t="str">
        <f>"Check: "&amp;'Partial use'!B36&amp;" "&amp;'Partial use'!C37</f>
        <v>Check: of which: expected exposure amounts allocated to the IRB asset class Corporate after roll out period RO</v>
      </c>
      <c r="D156" s="1574" t="str">
        <f>'Partial use'!P37</f>
        <v>Yes</v>
      </c>
      <c r="J156" s="231"/>
      <c r="K156" s="231"/>
      <c r="L156" s="231"/>
      <c r="M156" s="231"/>
      <c r="N156" s="1441"/>
    </row>
    <row r="157" spans="1:14" s="1207" customFormat="1" ht="15" customHeight="1" x14ac:dyDescent="0.2">
      <c r="A157" s="238"/>
      <c r="B157" s="1448" t="s">
        <v>511</v>
      </c>
      <c r="C157" s="1571" t="str">
        <f>"Check: "&amp;'Partial use'!B38&amp;" "&amp;'Partial use'!C38</f>
        <v>Check: Claims secured by residential property PPU</v>
      </c>
      <c r="D157" s="1574" t="str">
        <f>'Partial use'!P38</f>
        <v>Yes</v>
      </c>
      <c r="J157" s="231"/>
      <c r="K157" s="231"/>
      <c r="L157" s="231"/>
      <c r="M157" s="231"/>
      <c r="N157" s="1441"/>
    </row>
    <row r="158" spans="1:14" s="1207" customFormat="1" ht="15" customHeight="1" x14ac:dyDescent="0.2">
      <c r="A158" s="238"/>
      <c r="B158" s="1448" t="s">
        <v>511</v>
      </c>
      <c r="C158" s="1571" t="str">
        <f>"Check: "&amp;'Partial use'!B38&amp;" "&amp;'Partial use'!C39</f>
        <v>Check: Claims secured by residential property RO</v>
      </c>
      <c r="D158" s="1574" t="str">
        <f>'Partial use'!P39</f>
        <v>Yes</v>
      </c>
      <c r="J158" s="231"/>
      <c r="K158" s="231"/>
      <c r="L158" s="231"/>
      <c r="M158" s="231"/>
      <c r="N158" s="1441"/>
    </row>
    <row r="159" spans="1:14" s="1207" customFormat="1" ht="15" customHeight="1" x14ac:dyDescent="0.2">
      <c r="A159" s="238"/>
      <c r="B159" s="1448" t="s">
        <v>511</v>
      </c>
      <c r="C159" s="1571" t="str">
        <f>"Check: "&amp;'Partial use'!B40&amp;" "&amp;'Partial use'!C40</f>
        <v>Check: of which: expected exposure amounts allocated to the IRB Retail asset class PPU</v>
      </c>
      <c r="D159" s="1574" t="str">
        <f>'Partial use'!P40</f>
        <v>Yes</v>
      </c>
      <c r="J159" s="231"/>
      <c r="K159" s="231"/>
      <c r="L159" s="231"/>
      <c r="M159" s="231"/>
      <c r="N159" s="1441"/>
    </row>
    <row r="160" spans="1:14" s="1207" customFormat="1" ht="15" customHeight="1" x14ac:dyDescent="0.2">
      <c r="A160" s="238"/>
      <c r="B160" s="1448" t="s">
        <v>511</v>
      </c>
      <c r="C160" s="1571" t="str">
        <f>"Check: "&amp;'Partial use'!B40&amp;" "&amp;'Partial use'!C41</f>
        <v>Check: of which: expected exposure amounts allocated to the IRB Retail asset class RO</v>
      </c>
      <c r="D160" s="1574" t="str">
        <f>'Partial use'!P41</f>
        <v>Yes</v>
      </c>
      <c r="J160" s="231"/>
      <c r="K160" s="231"/>
      <c r="L160" s="231"/>
      <c r="M160" s="231"/>
      <c r="N160" s="1441"/>
    </row>
    <row r="161" spans="1:14" s="1207" customFormat="1" ht="15" customHeight="1" x14ac:dyDescent="0.2">
      <c r="A161" s="238"/>
      <c r="B161" s="1448" t="s">
        <v>511</v>
      </c>
      <c r="C161" s="1571" t="str">
        <f>"Check: "&amp;'Partial use'!B42&amp;" "&amp;'Partial use'!C42</f>
        <v>Check: Claims secured by commercial property PPU</v>
      </c>
      <c r="D161" s="1574" t="str">
        <f>'Partial use'!P42</f>
        <v>Yes</v>
      </c>
      <c r="J161" s="231"/>
      <c r="K161" s="231"/>
      <c r="L161" s="231"/>
      <c r="M161" s="231"/>
      <c r="N161" s="1441"/>
    </row>
    <row r="162" spans="1:14" s="1207" customFormat="1" ht="15" customHeight="1" x14ac:dyDescent="0.2">
      <c r="A162" s="238"/>
      <c r="B162" s="1448" t="s">
        <v>511</v>
      </c>
      <c r="C162" s="1571" t="str">
        <f>"Check: "&amp;'Partial use'!B42&amp;" "&amp;'Partial use'!C43</f>
        <v>Check: Claims secured by commercial property RO</v>
      </c>
      <c r="D162" s="1574" t="str">
        <f>'Partial use'!P43</f>
        <v>Yes</v>
      </c>
      <c r="J162" s="231"/>
      <c r="K162" s="231"/>
      <c r="L162" s="231"/>
      <c r="M162" s="231"/>
      <c r="N162" s="1441"/>
    </row>
    <row r="163" spans="1:14" s="1207" customFormat="1" ht="15" customHeight="1" x14ac:dyDescent="0.2">
      <c r="A163" s="238"/>
      <c r="B163" s="1448" t="s">
        <v>511</v>
      </c>
      <c r="C163" s="1571" t="str">
        <f>"Check: "&amp;'Partial use'!B44&amp;" "&amp;'Partial use'!C44</f>
        <v>Check: Past due items PPU</v>
      </c>
      <c r="D163" s="1574" t="str">
        <f>'Partial use'!P44</f>
        <v>Yes</v>
      </c>
      <c r="J163" s="231"/>
      <c r="K163" s="231"/>
      <c r="L163" s="231"/>
      <c r="M163" s="231"/>
      <c r="N163" s="1441"/>
    </row>
    <row r="164" spans="1:14" s="1207" customFormat="1" ht="15" customHeight="1" x14ac:dyDescent="0.2">
      <c r="A164" s="238"/>
      <c r="B164" s="1448" t="s">
        <v>511</v>
      </c>
      <c r="C164" s="1571" t="str">
        <f>"Check: "&amp;'Partial use'!B44&amp;" "&amp;'Partial use'!C45</f>
        <v>Check: Past due items RO</v>
      </c>
      <c r="D164" s="1574" t="str">
        <f>'Partial use'!P45</f>
        <v>Yes</v>
      </c>
      <c r="J164" s="231"/>
      <c r="K164" s="231"/>
      <c r="L164" s="231"/>
      <c r="M164" s="231"/>
      <c r="N164" s="1441"/>
    </row>
    <row r="165" spans="1:14" s="1207" customFormat="1" ht="15" customHeight="1" x14ac:dyDescent="0.2">
      <c r="A165" s="238"/>
      <c r="B165" s="1448" t="s">
        <v>511</v>
      </c>
      <c r="C165" s="1571" t="str">
        <f>"Check: "&amp;'Partial use'!B46&amp;" "&amp;'Partial use'!C46</f>
        <v>Check: Items belonging to regulatory high-risk categories (only if not assigned to other asset classes) PPU</v>
      </c>
      <c r="D165" s="1574" t="str">
        <f>'Partial use'!P46</f>
        <v>Yes</v>
      </c>
      <c r="J165" s="231"/>
      <c r="K165" s="231"/>
      <c r="L165" s="231"/>
      <c r="M165" s="231"/>
      <c r="N165" s="1441"/>
    </row>
    <row r="166" spans="1:14" s="1207" customFormat="1" ht="15" customHeight="1" x14ac:dyDescent="0.2">
      <c r="A166" s="238"/>
      <c r="B166" s="1448" t="s">
        <v>511</v>
      </c>
      <c r="C166" s="1571" t="str">
        <f>"Check: "&amp;'Partial use'!B46&amp;" "&amp;'Partial use'!C47</f>
        <v>Check: Items belonging to regulatory high-risk categories (only if not assigned to other asset classes) RO</v>
      </c>
      <c r="D166" s="1574" t="str">
        <f>'Partial use'!P47</f>
        <v>Yes</v>
      </c>
      <c r="J166" s="231"/>
      <c r="K166" s="231"/>
      <c r="L166" s="231"/>
      <c r="M166" s="231"/>
      <c r="N166" s="1441"/>
    </row>
    <row r="167" spans="1:14" s="1207" customFormat="1" ht="15" customHeight="1" x14ac:dyDescent="0.2">
      <c r="A167" s="238"/>
      <c r="B167" s="1448" t="s">
        <v>511</v>
      </c>
      <c r="C167" s="1571" t="str">
        <f>"Check: "&amp;'Partial use'!B48&amp;" "&amp;'Partial use'!C48</f>
        <v>Check: Securitisation exposures PPU</v>
      </c>
      <c r="D167" s="1574" t="str">
        <f>'Partial use'!P48</f>
        <v>Yes</v>
      </c>
      <c r="J167" s="231"/>
      <c r="K167" s="231"/>
      <c r="L167" s="231"/>
      <c r="M167" s="231"/>
      <c r="N167" s="1441"/>
    </row>
    <row r="168" spans="1:14" s="1207" customFormat="1" ht="15" customHeight="1" x14ac:dyDescent="0.2">
      <c r="A168" s="238"/>
      <c r="B168" s="1448" t="s">
        <v>511</v>
      </c>
      <c r="C168" s="1571" t="str">
        <f>"Check: "&amp;'Partial use'!B48&amp;" "&amp;'Partial use'!C49</f>
        <v>Check: Securitisation exposures RO</v>
      </c>
      <c r="D168" s="1574" t="str">
        <f>'Partial use'!P49</f>
        <v>Yes</v>
      </c>
      <c r="J168" s="231"/>
      <c r="K168" s="231"/>
      <c r="L168" s="231"/>
      <c r="M168" s="231"/>
      <c r="N168" s="1441"/>
    </row>
    <row r="169" spans="1:14" s="1207" customFormat="1" ht="15" customHeight="1" x14ac:dyDescent="0.2">
      <c r="A169" s="238"/>
      <c r="B169" s="1448" t="s">
        <v>511</v>
      </c>
      <c r="C169" s="1571" t="str">
        <f>"Check: "&amp;'Partial use'!B50&amp;" "&amp;'Partial use'!C50</f>
        <v>Check: Other assets (including non-credit obligation assets); of which: PPU</v>
      </c>
      <c r="D169" s="1574" t="str">
        <f>'Partial use'!P50</f>
        <v>Yes</v>
      </c>
      <c r="J169" s="231"/>
      <c r="K169" s="231"/>
      <c r="L169" s="231"/>
      <c r="M169" s="231"/>
      <c r="N169" s="1441"/>
    </row>
    <row r="170" spans="1:14" s="1207" customFormat="1" ht="15" customHeight="1" x14ac:dyDescent="0.2">
      <c r="A170" s="238"/>
      <c r="B170" s="1448" t="s">
        <v>511</v>
      </c>
      <c r="C170" s="1571" t="str">
        <f>"Check: "&amp;'Partial use'!B50&amp;" "&amp;'Partial use'!C51</f>
        <v>Check: Other assets (including non-credit obligation assets); of which: RO</v>
      </c>
      <c r="D170" s="1574" t="str">
        <f>'Partial use'!P51</f>
        <v>Yes</v>
      </c>
      <c r="J170" s="231"/>
      <c r="K170" s="231"/>
      <c r="L170" s="231"/>
      <c r="M170" s="231"/>
      <c r="N170" s="1441"/>
    </row>
    <row r="171" spans="1:14" s="1207" customFormat="1" ht="25.5" x14ac:dyDescent="0.2">
      <c r="A171" s="238"/>
      <c r="B171" s="1448" t="s">
        <v>511</v>
      </c>
      <c r="C171" s="1571" t="str">
        <f>"Check: "&amp;'Partial use'!B52&amp;" "&amp;'Partial use'!C52</f>
        <v>Check: Equity exposures (excluding shares in funds/collective investment schemes; this includes exposures exempted from the IRB approach based on paragraphs 356 and 357 of the Basel II framework) PPU</v>
      </c>
      <c r="D171" s="1574" t="str">
        <f>'Partial use'!P52</f>
        <v>Yes</v>
      </c>
      <c r="J171" s="231"/>
      <c r="K171" s="231"/>
      <c r="L171" s="231"/>
      <c r="M171" s="231"/>
      <c r="N171" s="1441"/>
    </row>
    <row r="172" spans="1:14" s="1207" customFormat="1" ht="25.5" x14ac:dyDescent="0.2">
      <c r="A172" s="238"/>
      <c r="B172" s="1448" t="s">
        <v>511</v>
      </c>
      <c r="C172" s="1571" t="str">
        <f>"Check: "&amp;'Partial use'!B52&amp;" "&amp;'Partial use'!C53</f>
        <v>Check: Equity exposures (excluding shares in funds/collective investment schemes; this includes exposures exempted from the IRB approach based on paragraphs 356 and 357 of the Basel II framework) RO</v>
      </c>
      <c r="D172" s="1574" t="str">
        <f>'Partial use'!P53</f>
        <v>Yes</v>
      </c>
      <c r="J172" s="231"/>
      <c r="K172" s="231"/>
      <c r="L172" s="231"/>
      <c r="M172" s="231"/>
      <c r="N172" s="1441"/>
    </row>
    <row r="173" spans="1:14" s="1207" customFormat="1" ht="63.75" x14ac:dyDescent="0.2">
      <c r="A173" s="238"/>
      <c r="B173" s="1448" t="s">
        <v>511</v>
      </c>
      <c r="C173" s="1571" t="str">
        <f>"Check: "&amp;'Partial use'!B54&amp;" "&amp;'Partial use'!C54</f>
        <v>Check: Shares in funds/collective investment schemes 
(only shares in funds for which IRB look-through is not applied; where underlying assets of a fund via application of the look-through are risk weighted according to the partial use provisions, their exposures shall be assigned to the corresponding asset classes above; this includes shares in investment funds/collective investment undertakings excluded from the IRB approach based on paragraphs 356 and 357 of the Basel II framework) PPU</v>
      </c>
      <c r="D173" s="1574" t="str">
        <f>'Partial use'!P54</f>
        <v>Yes</v>
      </c>
      <c r="J173" s="231"/>
      <c r="K173" s="231"/>
      <c r="L173" s="231"/>
      <c r="M173" s="231"/>
      <c r="N173" s="1441"/>
    </row>
    <row r="174" spans="1:14" s="1207" customFormat="1" ht="63.75" x14ac:dyDescent="0.2">
      <c r="A174" s="238"/>
      <c r="B174" s="1448" t="s">
        <v>511</v>
      </c>
      <c r="C174" s="1571" t="str">
        <f>"Check: "&amp;'Partial use'!B54&amp;" "&amp;'Partial use'!C55</f>
        <v>Check: Shares in funds/collective investment schemes 
(only shares in funds for which IRB look-through is not applied; where underlying assets of a fund via application of the look-through are risk weighted according to the partial use provisions, their exposures shall be assigned to the corresponding asset classes above; this includes shares in investment funds/collective investment undertakings excluded from the IRB approach based on paragraphs 356 and 357 of the Basel II framework) RO</v>
      </c>
      <c r="D174" s="1574" t="str">
        <f>'Partial use'!P55</f>
        <v>Yes</v>
      </c>
      <c r="J174" s="231"/>
      <c r="K174" s="231"/>
      <c r="L174" s="231"/>
      <c r="M174" s="231"/>
      <c r="N174" s="1441"/>
    </row>
    <row r="175" spans="1:14" s="1207" customFormat="1" ht="15" customHeight="1" x14ac:dyDescent="0.2">
      <c r="A175" s="238"/>
      <c r="B175" s="1448" t="s">
        <v>511</v>
      </c>
      <c r="C175" s="1571" t="str">
        <f>"Check: "&amp;'Partial use'!B56&amp;" "&amp;'Partial use'!C56</f>
        <v>Check: Residual values for leasing PPU</v>
      </c>
      <c r="D175" s="1574" t="str">
        <f>'Partial use'!P56</f>
        <v>Yes</v>
      </c>
      <c r="J175" s="231"/>
      <c r="K175" s="231"/>
      <c r="L175" s="231"/>
      <c r="M175" s="231"/>
      <c r="N175" s="1441"/>
    </row>
    <row r="176" spans="1:14" s="1207" customFormat="1" ht="15" customHeight="1" x14ac:dyDescent="0.2">
      <c r="A176" s="238"/>
      <c r="B176" s="1448" t="s">
        <v>511</v>
      </c>
      <c r="C176" s="1571" t="str">
        <f>"Check: "&amp;'Partial use'!B56&amp;" "&amp;'Partial use'!C57</f>
        <v>Check: Residual values for leasing RO</v>
      </c>
      <c r="D176" s="1574" t="str">
        <f>'Partial use'!P57</f>
        <v>Yes</v>
      </c>
      <c r="J176" s="231"/>
      <c r="K176" s="231"/>
      <c r="L176" s="231"/>
      <c r="M176" s="231"/>
      <c r="N176" s="1441"/>
    </row>
    <row r="177" spans="1:14" s="1207" customFormat="1" ht="15" customHeight="1" x14ac:dyDescent="0.2">
      <c r="A177" s="238"/>
      <c r="B177" s="1448" t="s">
        <v>511</v>
      </c>
      <c r="C177" s="1571" t="str">
        <f>"Check: "&amp;'Partial use'!B58&amp;" "&amp;'Partial use'!C58</f>
        <v>Check: Other (eg fixed assets, gold bullion held in own vaults) PPU</v>
      </c>
      <c r="D177" s="1574" t="str">
        <f>'Partial use'!P58</f>
        <v>Yes</v>
      </c>
      <c r="J177" s="231"/>
      <c r="K177" s="231"/>
      <c r="L177" s="231"/>
      <c r="M177" s="231"/>
      <c r="N177" s="1441"/>
    </row>
    <row r="178" spans="1:14" s="1207" customFormat="1" ht="15" customHeight="1" x14ac:dyDescent="0.2">
      <c r="A178" s="238"/>
      <c r="B178" s="1448" t="s">
        <v>511</v>
      </c>
      <c r="C178" s="1571" t="str">
        <f>"Check: "&amp;'Partial use'!B58&amp;" "&amp;'Partial use'!C59</f>
        <v>Check: Other (eg fixed assets, gold bullion held in own vaults) RO</v>
      </c>
      <c r="D178" s="1574" t="str">
        <f>'Partial use'!P59</f>
        <v>Yes</v>
      </c>
      <c r="J178" s="231"/>
      <c r="K178" s="231"/>
      <c r="L178" s="231"/>
      <c r="M178" s="231"/>
      <c r="N178" s="1441"/>
    </row>
    <row r="179" spans="1:14" s="1207" customFormat="1" ht="25.5" x14ac:dyDescent="0.2">
      <c r="A179" s="238"/>
      <c r="B179" s="1448" t="s">
        <v>511</v>
      </c>
      <c r="C179" s="1571" t="str">
        <f>"Check: "&amp;'Partial use'!B60&amp;" "&amp;'Partial use'!C60</f>
        <v>Check: Failed free-deliveries for trading book-only counterparties (including where the fallback 100% risk weight is applied (paragraph 6 of Annex 3 of the Basel II framework)) PPU</v>
      </c>
      <c r="D179" s="1574" t="str">
        <f>'Partial use'!P60</f>
        <v>Yes</v>
      </c>
      <c r="J179" s="231"/>
      <c r="K179" s="231"/>
      <c r="L179" s="231"/>
      <c r="M179" s="231"/>
      <c r="N179" s="1441"/>
    </row>
    <row r="180" spans="1:14" s="1207" customFormat="1" ht="25.5" x14ac:dyDescent="0.2">
      <c r="A180" s="238"/>
      <c r="B180" s="1182" t="s">
        <v>511</v>
      </c>
      <c r="C180" s="1572" t="str">
        <f>"Check: "&amp;'Partial use'!B60&amp;" "&amp;'Partial use'!C61</f>
        <v>Check: Failed free-deliveries for trading book-only counterparties (including where the fallback 100% risk weight is applied (paragraph 6 of Annex 3 of the Basel II framework)) RO</v>
      </c>
      <c r="D180" s="1575" t="str">
        <f>'Partial use'!P61</f>
        <v>Yes</v>
      </c>
      <c r="J180" s="231"/>
      <c r="K180" s="231"/>
      <c r="L180" s="231"/>
      <c r="M180" s="231"/>
      <c r="N180" s="1441"/>
    </row>
    <row r="181" spans="1:14" ht="15" customHeight="1" x14ac:dyDescent="0.2">
      <c r="A181" s="30"/>
      <c r="B181" s="25"/>
      <c r="C181" s="51"/>
      <c r="D181" s="25"/>
      <c r="E181" s="25"/>
      <c r="F181" s="25"/>
      <c r="G181" s="25"/>
      <c r="H181" s="25"/>
      <c r="I181" s="25"/>
      <c r="J181" s="25"/>
      <c r="K181" s="25"/>
      <c r="L181" s="25"/>
      <c r="M181" s="25"/>
      <c r="N181" s="12"/>
    </row>
  </sheetData>
  <phoneticPr fontId="8" type="noConversion"/>
  <conditionalFormatting sqref="D5:D6 D9 I40:I42 E7:E14 D15 D17 G30:G32 F33 E38:E39 D34:D38 I34:I38 H23:H28 M23:M28 D16 E18 E29 F38 J29 J38:J39 K38 K32 K33 K32 L30:L32 D125:D180">
    <cfRule type="cellIs" dxfId="3" priority="242" stopIfTrue="1" operator="equal">
      <formula>"Yes"</formula>
    </cfRule>
  </conditionalFormatting>
  <conditionalFormatting sqref="D5:D6 D9 I40:I42 E7:E14 G30:G32 F33 E38:E39 D34:D38 I34:I38 H23:H28 M23:M28 D15:D17 E18 E29 F38 J29 J38:J39 K38 K32:K33 L30:L32 D125:D180">
    <cfRule type="cellIs" dxfId="2" priority="241" stopIfTrue="1" operator="equal">
      <formula>"No"</formula>
    </cfRule>
  </conditionalFormatting>
  <conditionalFormatting sqref="D47:D89 E48:G49 E53:E89 D95:D113 E99:H101 H94 E106:H106 E111:H111 E113:H113 D118:H120 I118:M118 I120:M120">
    <cfRule type="cellIs" dxfId="1" priority="245" stopIfTrue="1" operator="equal">
      <formula>"Fail"</formula>
    </cfRule>
    <cfRule type="cellIs" dxfId="0" priority="246" stopIfTrue="1" operator="equal">
      <formula>"Pass"</formula>
    </cfRule>
  </conditionalFormatting>
  <printOptions headings="1"/>
  <pageMargins left="0.78740157480314965" right="0.78740157480314965" top="0.98425196850393704" bottom="0.98425196850393704" header="0.51181102362204722" footer="0.51181102362204722"/>
  <pageSetup paperSize="9" scale="50" fitToHeight="3" pageOrder="overThenDown" orientation="landscape" r:id="rId1"/>
  <headerFooter alignWithMargins="0">
    <oddHeader>&amp;L&amp;"Arial,Bold"&amp;14Basel Committee on Banking Supervision
Basel III monitoring template&amp;C&amp;14&amp;F
&amp;A&amp;R&amp;"Arial,Bold"&amp;14Confidential when completed</oddHeader>
    <oddFooter>&amp;L&amp;14&amp;D  &amp;T&amp;R&amp;14Page &amp;P of &amp;N</oddFooter>
  </headerFooter>
  <rowBreaks count="2" manualBreakCount="2">
    <brk id="43" max="13" man="1"/>
    <brk id="90" max="13" man="1"/>
  </rowBreaks>
  <ignoredErrors>
    <ignoredError sqref="E4 D22:M22 D46:G46" emptyCellReferenc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theme="5" tint="0.39997558519241921"/>
  </sheetPr>
  <dimension ref="A1:J275"/>
  <sheetViews>
    <sheetView zoomScale="75" zoomScaleNormal="75" workbookViewId="0"/>
  </sheetViews>
  <sheetFormatPr defaultColWidth="11.42578125" defaultRowHeight="15" customHeight="1" x14ac:dyDescent="0.2"/>
  <cols>
    <col min="1" max="1" width="1.7109375" style="9" customWidth="1"/>
    <col min="2" max="2" width="60.7109375" style="8" customWidth="1"/>
    <col min="3" max="8" width="14.7109375" style="8" customWidth="1"/>
    <col min="9" max="9" width="1.7109375" style="8" customWidth="1"/>
    <col min="10" max="16384" width="11.42578125" style="8"/>
  </cols>
  <sheetData>
    <row r="1" spans="1:10" s="41" customFormat="1" ht="30" customHeight="1" x14ac:dyDescent="0.4">
      <c r="A1" s="39" t="s">
        <v>179</v>
      </c>
      <c r="B1" s="39"/>
      <c r="C1" s="39"/>
      <c r="D1" s="39"/>
      <c r="E1" s="39"/>
      <c r="F1" s="39"/>
      <c r="G1" s="39"/>
      <c r="H1" s="39"/>
      <c r="I1" s="40"/>
    </row>
    <row r="2" spans="1:10" s="15" customFormat="1" ht="30" customHeight="1" x14ac:dyDescent="0.25">
      <c r="A2" s="1135" t="s">
        <v>174</v>
      </c>
      <c r="B2" s="1135"/>
      <c r="C2" s="16"/>
      <c r="D2" s="16"/>
      <c r="E2" s="16"/>
      <c r="F2" s="16"/>
      <c r="G2" s="16"/>
      <c r="H2" s="16"/>
      <c r="I2" s="21"/>
    </row>
    <row r="3" spans="1:10" s="82" customFormat="1" ht="15" customHeight="1" x14ac:dyDescent="0.2">
      <c r="A3" s="78"/>
      <c r="B3" s="3"/>
      <c r="C3" s="3"/>
      <c r="D3" s="3"/>
      <c r="E3" s="3"/>
      <c r="F3" s="3"/>
      <c r="G3" s="3"/>
      <c r="H3" s="3"/>
      <c r="I3" s="81"/>
    </row>
    <row r="4" spans="1:10" s="82" customFormat="1" ht="15" customHeight="1" x14ac:dyDescent="0.2">
      <c r="A4" s="78"/>
      <c r="B4" s="730" t="s">
        <v>168</v>
      </c>
      <c r="C4" s="1155">
        <v>2</v>
      </c>
      <c r="D4" s="1155">
        <v>7</v>
      </c>
      <c r="E4" s="1156" t="s">
        <v>1377</v>
      </c>
      <c r="F4" s="1157">
        <v>0</v>
      </c>
      <c r="G4" s="1829"/>
      <c r="H4" s="3"/>
      <c r="I4" s="83"/>
      <c r="J4" s="1827" t="s">
        <v>1378</v>
      </c>
    </row>
    <row r="5" spans="1:10" s="82" customFormat="1" ht="15" customHeight="1" x14ac:dyDescent="0.2">
      <c r="A5" s="78"/>
      <c r="B5" s="84"/>
      <c r="C5" s="84"/>
      <c r="D5" s="84"/>
      <c r="E5" s="84"/>
      <c r="F5" s="84"/>
      <c r="G5" s="84"/>
      <c r="H5" s="84"/>
      <c r="I5" s="85"/>
    </row>
    <row r="6" spans="1:10" s="15" customFormat="1" ht="30" customHeight="1" x14ac:dyDescent="0.25">
      <c r="A6" s="1136" t="s">
        <v>22</v>
      </c>
      <c r="B6" s="1136"/>
      <c r="C6" s="17"/>
      <c r="D6" s="17"/>
      <c r="E6" s="17"/>
      <c r="F6" s="17"/>
      <c r="G6" s="17"/>
      <c r="H6" s="17"/>
      <c r="I6" s="18"/>
    </row>
    <row r="7" spans="1:10" s="15" customFormat="1" ht="30" customHeight="1" x14ac:dyDescent="0.25">
      <c r="A7" s="53" t="s">
        <v>307</v>
      </c>
      <c r="B7" s="53"/>
      <c r="C7" s="14"/>
      <c r="D7" s="14"/>
      <c r="E7" s="14"/>
      <c r="F7" s="14"/>
      <c r="G7" s="14"/>
      <c r="H7" s="14"/>
      <c r="I7" s="24"/>
    </row>
    <row r="8" spans="1:10" s="15" customFormat="1" ht="15" customHeight="1" x14ac:dyDescent="0.25">
      <c r="A8" s="1134"/>
      <c r="B8" s="1137"/>
      <c r="C8" s="14"/>
      <c r="D8" s="14"/>
      <c r="E8" s="14"/>
      <c r="F8" s="14"/>
      <c r="G8" s="14"/>
      <c r="H8" s="14"/>
      <c r="I8" s="24"/>
    </row>
    <row r="9" spans="1:10" s="15" customFormat="1" ht="15" customHeight="1" x14ac:dyDescent="0.25">
      <c r="A9" s="1134"/>
      <c r="B9" s="1136"/>
      <c r="C9" s="17"/>
      <c r="D9" s="17"/>
      <c r="E9" s="17"/>
      <c r="F9" s="1129" t="s">
        <v>584</v>
      </c>
      <c r="G9" s="14"/>
      <c r="H9" s="14"/>
      <c r="I9" s="24"/>
    </row>
    <row r="10" spans="1:10" s="15" customFormat="1" ht="15" customHeight="1" x14ac:dyDescent="0.25">
      <c r="A10" s="1134"/>
      <c r="B10" s="1140" t="s">
        <v>604</v>
      </c>
      <c r="C10" s="1141"/>
      <c r="D10" s="1142"/>
      <c r="E10" s="1141"/>
      <c r="F10" s="1151"/>
      <c r="G10" s="14"/>
      <c r="H10" s="14"/>
      <c r="I10" s="24"/>
    </row>
    <row r="11" spans="1:10" s="15" customFormat="1" ht="15" customHeight="1" x14ac:dyDescent="0.25">
      <c r="A11" s="1134"/>
      <c r="B11" s="420" t="s">
        <v>451</v>
      </c>
      <c r="C11" s="1143"/>
      <c r="D11" s="1144"/>
      <c r="E11" s="1143"/>
      <c r="F11" s="1152"/>
      <c r="G11" s="14"/>
      <c r="H11" s="14"/>
      <c r="I11" s="24"/>
    </row>
    <row r="12" spans="1:10" s="15" customFormat="1" ht="15" customHeight="1" x14ac:dyDescent="0.25">
      <c r="A12" s="1134"/>
      <c r="B12" s="1145" t="s">
        <v>535</v>
      </c>
      <c r="C12" s="1143"/>
      <c r="D12" s="1144"/>
      <c r="E12" s="1143"/>
      <c r="F12" s="1153">
        <v>1</v>
      </c>
      <c r="G12" s="14"/>
      <c r="H12" s="14"/>
      <c r="I12" s="24"/>
    </row>
    <row r="13" spans="1:10" s="15" customFormat="1" ht="15" customHeight="1" x14ac:dyDescent="0.25">
      <c r="A13" s="1134"/>
      <c r="B13" s="1145" t="s">
        <v>536</v>
      </c>
      <c r="C13" s="1143"/>
      <c r="D13" s="1144"/>
      <c r="E13" s="1143"/>
      <c r="F13" s="1153">
        <v>1</v>
      </c>
      <c r="G13" s="14"/>
      <c r="H13" s="14"/>
      <c r="I13" s="24"/>
    </row>
    <row r="14" spans="1:10" s="15" customFormat="1" ht="15" customHeight="1" x14ac:dyDescent="0.25">
      <c r="A14" s="1134"/>
      <c r="B14" s="1145" t="s">
        <v>537</v>
      </c>
      <c r="C14" s="1143"/>
      <c r="D14" s="1144"/>
      <c r="E14" s="1143"/>
      <c r="F14" s="1153">
        <v>1</v>
      </c>
      <c r="G14" s="14"/>
      <c r="H14" s="14"/>
      <c r="I14" s="24"/>
    </row>
    <row r="15" spans="1:10" s="15" customFormat="1" ht="15" customHeight="1" x14ac:dyDescent="0.25">
      <c r="A15" s="1134"/>
      <c r="B15" s="1145" t="s">
        <v>538</v>
      </c>
      <c r="C15" s="1143"/>
      <c r="D15" s="1144"/>
      <c r="E15" s="1143"/>
      <c r="F15" s="1153">
        <v>1</v>
      </c>
      <c r="G15" s="14"/>
      <c r="H15" s="14"/>
      <c r="I15" s="24"/>
    </row>
    <row r="16" spans="1:10" s="15" customFormat="1" ht="15" customHeight="1" x14ac:dyDescent="0.25">
      <c r="A16" s="1134"/>
      <c r="B16" s="1145" t="s">
        <v>817</v>
      </c>
      <c r="C16" s="1143"/>
      <c r="D16" s="1144"/>
      <c r="E16" s="1143"/>
      <c r="F16" s="1153">
        <v>1</v>
      </c>
      <c r="G16" s="14"/>
      <c r="H16" s="14"/>
      <c r="I16" s="24"/>
    </row>
    <row r="17" spans="1:9" s="15" customFormat="1" ht="15" customHeight="1" x14ac:dyDescent="0.25">
      <c r="A17" s="1134"/>
      <c r="B17" s="420" t="s">
        <v>587</v>
      </c>
      <c r="C17" s="1143"/>
      <c r="D17" s="1144"/>
      <c r="E17" s="1143"/>
      <c r="F17" s="1152"/>
      <c r="G17" s="14"/>
      <c r="H17" s="14"/>
      <c r="I17" s="24"/>
    </row>
    <row r="18" spans="1:9" s="15" customFormat="1" ht="30" customHeight="1" x14ac:dyDescent="0.25">
      <c r="A18" s="1134"/>
      <c r="B18" s="1815" t="s">
        <v>588</v>
      </c>
      <c r="C18" s="1815"/>
      <c r="D18" s="1815"/>
      <c r="E18" s="1815"/>
      <c r="F18" s="1153">
        <v>1</v>
      </c>
      <c r="G18" s="14"/>
      <c r="H18" s="14"/>
      <c r="I18" s="24"/>
    </row>
    <row r="19" spans="1:9" s="15" customFormat="1" ht="45" customHeight="1" x14ac:dyDescent="0.25">
      <c r="A19" s="1134"/>
      <c r="B19" s="1815" t="s">
        <v>818</v>
      </c>
      <c r="C19" s="1815"/>
      <c r="D19" s="1815"/>
      <c r="E19" s="1815"/>
      <c r="F19" s="1153">
        <v>1</v>
      </c>
      <c r="G19" s="14"/>
      <c r="H19" s="14"/>
      <c r="I19" s="24"/>
    </row>
    <row r="20" spans="1:9" s="15" customFormat="1" ht="15" customHeight="1" x14ac:dyDescent="0.25">
      <c r="A20" s="1134"/>
      <c r="B20" s="1146" t="s">
        <v>819</v>
      </c>
      <c r="C20" s="1143"/>
      <c r="D20" s="1144"/>
      <c r="E20" s="1143"/>
      <c r="F20" s="1152"/>
      <c r="G20" s="14"/>
      <c r="H20" s="14"/>
      <c r="I20" s="24"/>
    </row>
    <row r="21" spans="1:9" s="15" customFormat="1" ht="15" customHeight="1" x14ac:dyDescent="0.25">
      <c r="A21" s="1134"/>
      <c r="B21" s="420" t="s">
        <v>594</v>
      </c>
      <c r="C21" s="1143"/>
      <c r="D21" s="1144"/>
      <c r="E21" s="1143"/>
      <c r="F21" s="1152"/>
      <c r="G21" s="14"/>
      <c r="H21" s="14"/>
      <c r="I21" s="24"/>
    </row>
    <row r="22" spans="1:9" s="15" customFormat="1" ht="15" customHeight="1" x14ac:dyDescent="0.25">
      <c r="A22" s="1134"/>
      <c r="B22" s="1145" t="s">
        <v>535</v>
      </c>
      <c r="C22" s="1143"/>
      <c r="D22" s="1144"/>
      <c r="E22" s="1143"/>
      <c r="F22" s="1153">
        <v>0.85</v>
      </c>
      <c r="G22" s="14"/>
      <c r="H22" s="14"/>
      <c r="I22" s="24"/>
    </row>
    <row r="23" spans="1:9" s="15" customFormat="1" ht="15" customHeight="1" x14ac:dyDescent="0.25">
      <c r="A23" s="1134"/>
      <c r="B23" s="1145" t="s">
        <v>536</v>
      </c>
      <c r="C23" s="1143"/>
      <c r="D23" s="1144"/>
      <c r="E23" s="1143"/>
      <c r="F23" s="1153">
        <v>0.85</v>
      </c>
      <c r="G23" s="14"/>
      <c r="H23" s="14"/>
      <c r="I23" s="24"/>
    </row>
    <row r="24" spans="1:9" s="15" customFormat="1" ht="15" customHeight="1" x14ac:dyDescent="0.25">
      <c r="A24" s="1134"/>
      <c r="B24" s="1145" t="s">
        <v>537</v>
      </c>
      <c r="C24" s="1143"/>
      <c r="D24" s="1144"/>
      <c r="E24" s="1143"/>
      <c r="F24" s="1153">
        <v>0.85</v>
      </c>
      <c r="G24" s="14"/>
      <c r="H24" s="14"/>
      <c r="I24" s="24"/>
    </row>
    <row r="25" spans="1:9" s="15" customFormat="1" ht="15" customHeight="1" x14ac:dyDescent="0.25">
      <c r="A25" s="1134"/>
      <c r="B25" s="1145" t="s">
        <v>538</v>
      </c>
      <c r="C25" s="1143"/>
      <c r="D25" s="1144"/>
      <c r="E25" s="1143"/>
      <c r="F25" s="1153">
        <v>0.85</v>
      </c>
      <c r="G25" s="14"/>
      <c r="H25" s="14"/>
      <c r="I25" s="24"/>
    </row>
    <row r="26" spans="1:9" s="15" customFormat="1" ht="15" customHeight="1" x14ac:dyDescent="0.25">
      <c r="A26" s="1134"/>
      <c r="B26" s="1145" t="s">
        <v>595</v>
      </c>
      <c r="C26" s="1143"/>
      <c r="D26" s="1144"/>
      <c r="E26" s="1143"/>
      <c r="F26" s="1153">
        <v>0.85</v>
      </c>
      <c r="G26" s="14"/>
      <c r="H26" s="14"/>
      <c r="I26" s="24"/>
    </row>
    <row r="27" spans="1:9" s="15" customFormat="1" ht="15" customHeight="1" x14ac:dyDescent="0.25">
      <c r="A27" s="1134"/>
      <c r="B27" s="420" t="s">
        <v>596</v>
      </c>
      <c r="C27" s="1143"/>
      <c r="D27" s="1144"/>
      <c r="E27" s="1143"/>
      <c r="F27" s="1153">
        <v>0.85</v>
      </c>
      <c r="G27" s="14"/>
      <c r="H27" s="14"/>
      <c r="I27" s="24"/>
    </row>
    <row r="28" spans="1:9" s="15" customFormat="1" ht="15" customHeight="1" x14ac:dyDescent="0.25">
      <c r="A28" s="1134"/>
      <c r="B28" s="420" t="s">
        <v>597</v>
      </c>
      <c r="C28" s="1143"/>
      <c r="D28" s="1144"/>
      <c r="E28" s="1143"/>
      <c r="F28" s="1153">
        <v>0.85</v>
      </c>
      <c r="G28" s="14"/>
      <c r="H28" s="14"/>
      <c r="I28" s="24"/>
    </row>
    <row r="29" spans="1:9" s="15" customFormat="1" ht="15" customHeight="1" x14ac:dyDescent="0.25">
      <c r="A29" s="1134"/>
      <c r="B29" s="420" t="s">
        <v>671</v>
      </c>
      <c r="C29" s="1143"/>
      <c r="D29" s="1144"/>
      <c r="E29" s="1143"/>
      <c r="F29" s="1153">
        <v>0.85</v>
      </c>
      <c r="G29" s="14"/>
      <c r="H29" s="14"/>
      <c r="I29" s="24"/>
    </row>
    <row r="30" spans="1:9" s="15" customFormat="1" ht="15" customHeight="1" x14ac:dyDescent="0.25">
      <c r="A30" s="1134"/>
      <c r="B30" s="1146" t="s">
        <v>820</v>
      </c>
      <c r="C30" s="1143"/>
      <c r="D30" s="1144"/>
      <c r="E30" s="1143"/>
      <c r="F30" s="1152"/>
      <c r="G30" s="14"/>
      <c r="H30" s="14"/>
      <c r="I30" s="24"/>
    </row>
    <row r="31" spans="1:9" s="15" customFormat="1" ht="15" customHeight="1" x14ac:dyDescent="0.25">
      <c r="A31" s="1134"/>
      <c r="B31" s="1147" t="s">
        <v>821</v>
      </c>
      <c r="C31" s="1143"/>
      <c r="D31" s="1144"/>
      <c r="E31" s="1143"/>
      <c r="F31" s="1153">
        <v>0.75</v>
      </c>
      <c r="G31" s="14"/>
      <c r="H31" s="14"/>
      <c r="I31" s="24"/>
    </row>
    <row r="32" spans="1:9" s="15" customFormat="1" ht="15" customHeight="1" x14ac:dyDescent="0.25">
      <c r="A32" s="1134"/>
      <c r="B32" s="1147" t="s">
        <v>822</v>
      </c>
      <c r="C32" s="1143"/>
      <c r="D32" s="1144"/>
      <c r="E32" s="1143"/>
      <c r="F32" s="1153">
        <v>0.5</v>
      </c>
      <c r="G32" s="14"/>
      <c r="H32" s="14"/>
      <c r="I32" s="24"/>
    </row>
    <row r="33" spans="1:9" s="15" customFormat="1" ht="15" customHeight="1" x14ac:dyDescent="0.25">
      <c r="A33" s="1134"/>
      <c r="B33" s="1147" t="s">
        <v>823</v>
      </c>
      <c r="C33" s="1143"/>
      <c r="D33" s="1144"/>
      <c r="E33" s="1143"/>
      <c r="F33" s="1153">
        <v>0.5</v>
      </c>
      <c r="G33" s="14"/>
      <c r="H33" s="14"/>
      <c r="I33" s="24"/>
    </row>
    <row r="34" spans="1:9" s="15" customFormat="1" ht="15" customHeight="1" x14ac:dyDescent="0.25">
      <c r="A34" s="1134"/>
      <c r="B34" s="420" t="s">
        <v>681</v>
      </c>
      <c r="C34" s="1143"/>
      <c r="D34" s="1144"/>
      <c r="E34" s="1143"/>
      <c r="F34" s="1153">
        <v>0.75</v>
      </c>
      <c r="G34" s="14"/>
      <c r="H34" s="14"/>
      <c r="I34" s="24"/>
    </row>
    <row r="35" spans="1:9" s="15" customFormat="1" ht="15" customHeight="1" x14ac:dyDescent="0.25">
      <c r="A35" s="1134"/>
      <c r="B35" s="1148" t="s">
        <v>685</v>
      </c>
      <c r="C35" s="1149"/>
      <c r="D35" s="1150"/>
      <c r="E35" s="1149"/>
      <c r="F35" s="1154">
        <v>0.5</v>
      </c>
      <c r="G35" s="14"/>
      <c r="H35" s="14"/>
      <c r="I35" s="24"/>
    </row>
    <row r="36" spans="1:9" s="15" customFormat="1" ht="15" customHeight="1" x14ac:dyDescent="0.25">
      <c r="A36" s="1134"/>
      <c r="B36" s="1137"/>
      <c r="C36" s="14"/>
      <c r="D36" s="14"/>
      <c r="E36" s="14"/>
      <c r="F36" s="14"/>
      <c r="G36" s="14"/>
      <c r="H36" s="14"/>
      <c r="I36" s="24"/>
    </row>
    <row r="37" spans="1:9" customFormat="1" ht="30" customHeight="1" x14ac:dyDescent="0.25">
      <c r="A37" s="53" t="s">
        <v>302</v>
      </c>
      <c r="B37" s="53"/>
      <c r="C37" s="53"/>
      <c r="D37" s="54"/>
      <c r="E37" s="54"/>
      <c r="F37" s="55"/>
      <c r="G37" s="231"/>
      <c r="H37" s="231"/>
      <c r="I37" s="237"/>
    </row>
    <row r="38" spans="1:9" s="82" customFormat="1" ht="15" customHeight="1" x14ac:dyDescent="0.2">
      <c r="A38" s="78"/>
      <c r="B38" s="88"/>
      <c r="C38" s="88"/>
      <c r="D38" s="88"/>
      <c r="E38" s="88"/>
      <c r="F38" s="88"/>
      <c r="G38" s="88"/>
      <c r="H38" s="88"/>
      <c r="I38" s="81"/>
    </row>
    <row r="39" spans="1:9" s="82" customFormat="1" ht="15" customHeight="1" x14ac:dyDescent="0.2">
      <c r="A39" s="78"/>
      <c r="B39" s="156" t="s">
        <v>36</v>
      </c>
      <c r="C39" s="156"/>
      <c r="D39" s="157"/>
      <c r="E39" s="156"/>
      <c r="F39" s="1158" t="s">
        <v>172</v>
      </c>
      <c r="G39" s="88"/>
      <c r="H39" s="88"/>
      <c r="I39" s="81"/>
    </row>
    <row r="40" spans="1:9" s="82" customFormat="1" ht="15" customHeight="1" x14ac:dyDescent="0.2">
      <c r="A40" s="78"/>
      <c r="B40" s="88"/>
      <c r="C40" s="88"/>
      <c r="D40" s="3"/>
      <c r="E40" s="88"/>
      <c r="F40" s="88"/>
      <c r="G40" s="88"/>
      <c r="H40" s="88"/>
      <c r="I40" s="81"/>
    </row>
    <row r="41" spans="1:9" s="82" customFormat="1" ht="15" customHeight="1" x14ac:dyDescent="0.2">
      <c r="A41" s="78"/>
      <c r="B41" s="156"/>
      <c r="C41" s="156"/>
      <c r="D41" s="157"/>
      <c r="E41" s="156"/>
      <c r="F41" s="1129" t="s">
        <v>584</v>
      </c>
      <c r="G41" s="88"/>
      <c r="H41" s="88"/>
      <c r="I41" s="81"/>
    </row>
    <row r="42" spans="1:9" s="82" customFormat="1" ht="15" customHeight="1" x14ac:dyDescent="0.2">
      <c r="A42" s="78"/>
      <c r="B42" s="1141" t="s">
        <v>23</v>
      </c>
      <c r="C42" s="1141"/>
      <c r="D42" s="1142"/>
      <c r="E42" s="1141"/>
      <c r="F42" s="1160">
        <v>0</v>
      </c>
      <c r="G42" s="88"/>
      <c r="H42" s="88"/>
      <c r="I42" s="81"/>
    </row>
    <row r="43" spans="1:9" s="82" customFormat="1" ht="15" customHeight="1" x14ac:dyDescent="0.2">
      <c r="A43" s="78"/>
      <c r="B43" s="1143" t="s">
        <v>824</v>
      </c>
      <c r="C43" s="1143"/>
      <c r="D43" s="1144"/>
      <c r="E43" s="1143"/>
      <c r="F43" s="1152"/>
      <c r="G43" s="88"/>
      <c r="H43" s="88"/>
      <c r="I43" s="81"/>
    </row>
    <row r="44" spans="1:9" s="82" customFormat="1" ht="15" customHeight="1" x14ac:dyDescent="0.2">
      <c r="A44" s="78"/>
      <c r="B44" s="420" t="s">
        <v>604</v>
      </c>
      <c r="C44" s="1143"/>
      <c r="D44" s="1144"/>
      <c r="E44" s="1143"/>
      <c r="F44" s="1161">
        <v>0</v>
      </c>
      <c r="G44" s="88"/>
      <c r="H44" s="88"/>
      <c r="I44" s="81"/>
    </row>
    <row r="45" spans="1:9" s="82" customFormat="1" ht="15" customHeight="1" x14ac:dyDescent="0.2">
      <c r="A45" s="78"/>
      <c r="B45" s="420" t="s">
        <v>605</v>
      </c>
      <c r="C45" s="1143"/>
      <c r="D45" s="1144"/>
      <c r="E45" s="1143"/>
      <c r="F45" s="1161">
        <v>0</v>
      </c>
      <c r="G45" s="88"/>
      <c r="H45" s="88"/>
      <c r="I45" s="81"/>
    </row>
    <row r="46" spans="1:9" s="82" customFormat="1" ht="15" customHeight="1" x14ac:dyDescent="0.2">
      <c r="A46" s="78"/>
      <c r="B46" s="1149" t="s">
        <v>24</v>
      </c>
      <c r="C46" s="1149"/>
      <c r="D46" s="1150"/>
      <c r="E46" s="1149"/>
      <c r="F46" s="1162">
        <v>0</v>
      </c>
      <c r="G46" s="88"/>
      <c r="H46" s="88"/>
      <c r="I46" s="81"/>
    </row>
    <row r="47" spans="1:9" customFormat="1" ht="45" customHeight="1" x14ac:dyDescent="0.25">
      <c r="A47" s="53" t="s">
        <v>303</v>
      </c>
      <c r="B47" s="53"/>
      <c r="C47" s="53"/>
      <c r="D47" s="54"/>
      <c r="E47" s="54"/>
      <c r="F47" s="55"/>
      <c r="G47" s="231"/>
      <c r="H47" s="231"/>
      <c r="I47" s="237"/>
    </row>
    <row r="48" spans="1:9" customFormat="1" ht="15" customHeight="1" x14ac:dyDescent="0.25">
      <c r="A48" s="248"/>
      <c r="B48" s="53"/>
      <c r="C48" s="53"/>
      <c r="D48" s="54"/>
      <c r="E48" s="54"/>
      <c r="F48" s="55"/>
      <c r="G48" s="231"/>
      <c r="H48" s="231"/>
      <c r="I48" s="237"/>
    </row>
    <row r="49" spans="1:9" s="82" customFormat="1" ht="60" customHeight="1" x14ac:dyDescent="0.2">
      <c r="A49" s="78"/>
      <c r="B49" s="1822"/>
      <c r="C49" s="1822"/>
      <c r="D49" s="1822"/>
      <c r="E49" s="1822"/>
      <c r="F49" s="1128" t="s">
        <v>33</v>
      </c>
      <c r="G49" s="1129" t="s">
        <v>34</v>
      </c>
      <c r="H49" s="88"/>
      <c r="I49" s="81"/>
    </row>
    <row r="50" spans="1:9" s="82" customFormat="1" ht="15" customHeight="1" x14ac:dyDescent="0.2">
      <c r="A50" s="78"/>
      <c r="B50" s="1166" t="s">
        <v>615</v>
      </c>
      <c r="C50" s="307"/>
      <c r="D50" s="1163"/>
      <c r="E50" s="1163"/>
      <c r="F50" s="1168">
        <v>0</v>
      </c>
      <c r="G50" s="1160">
        <v>0</v>
      </c>
      <c r="H50" s="88"/>
      <c r="I50" s="81"/>
    </row>
    <row r="51" spans="1:9" s="82" customFormat="1" ht="15" customHeight="1" x14ac:dyDescent="0.2">
      <c r="A51" s="78"/>
      <c r="B51" s="1167" t="s">
        <v>616</v>
      </c>
      <c r="C51" s="309"/>
      <c r="D51" s="1164"/>
      <c r="E51" s="1164"/>
      <c r="F51" s="1169">
        <v>0</v>
      </c>
      <c r="G51" s="1161">
        <v>0</v>
      </c>
      <c r="H51" s="88"/>
      <c r="I51" s="81"/>
    </row>
    <row r="52" spans="1:9" s="82" customFormat="1" ht="15" customHeight="1" x14ac:dyDescent="0.2">
      <c r="A52" s="78"/>
      <c r="B52" s="1167" t="s">
        <v>617</v>
      </c>
      <c r="C52" s="309"/>
      <c r="D52" s="1164"/>
      <c r="E52" s="1164"/>
      <c r="F52" s="1169">
        <v>0</v>
      </c>
      <c r="G52" s="1161">
        <v>0</v>
      </c>
      <c r="H52" s="88"/>
      <c r="I52" s="81"/>
    </row>
    <row r="53" spans="1:9" s="82" customFormat="1" ht="15" customHeight="1" x14ac:dyDescent="0.2">
      <c r="A53" s="78"/>
      <c r="B53" s="1149" t="s">
        <v>35</v>
      </c>
      <c r="C53" s="1165"/>
      <c r="D53" s="1150"/>
      <c r="E53" s="1150"/>
      <c r="F53" s="1170">
        <v>0</v>
      </c>
      <c r="G53" s="1162">
        <v>0</v>
      </c>
      <c r="H53" s="88"/>
      <c r="I53" s="81"/>
    </row>
    <row r="54" spans="1:9" customFormat="1" ht="45" customHeight="1" x14ac:dyDescent="0.25">
      <c r="A54" s="53" t="s">
        <v>304</v>
      </c>
      <c r="B54" s="53"/>
      <c r="C54" s="53"/>
      <c r="D54" s="54"/>
      <c r="E54" s="54"/>
      <c r="F54" s="55"/>
      <c r="G54" s="231"/>
      <c r="H54" s="231"/>
      <c r="I54" s="237"/>
    </row>
    <row r="55" spans="1:9" s="82" customFormat="1" ht="15" customHeight="1" x14ac:dyDescent="0.2">
      <c r="A55" s="78"/>
      <c r="B55" s="88"/>
      <c r="C55" s="88"/>
      <c r="D55" s="88"/>
      <c r="E55" s="88"/>
      <c r="F55" s="88"/>
      <c r="G55" s="88"/>
      <c r="H55" s="88"/>
      <c r="I55" s="81"/>
    </row>
    <row r="56" spans="1:9" s="82" customFormat="1" ht="15" customHeight="1" x14ac:dyDescent="0.2">
      <c r="A56" s="78"/>
      <c r="B56" s="1822"/>
      <c r="C56" s="1822"/>
      <c r="D56" s="1822"/>
      <c r="E56" s="1822"/>
      <c r="F56" s="1129" t="s">
        <v>584</v>
      </c>
      <c r="G56" s="88"/>
      <c r="H56" s="88"/>
      <c r="I56" s="81"/>
    </row>
    <row r="57" spans="1:9" s="82" customFormat="1" ht="15" customHeight="1" x14ac:dyDescent="0.2">
      <c r="A57" s="78"/>
      <c r="B57" s="1171" t="s">
        <v>750</v>
      </c>
      <c r="C57" s="1171"/>
      <c r="D57" s="1171"/>
      <c r="E57" s="1142"/>
      <c r="F57" s="1160">
        <v>0</v>
      </c>
      <c r="G57" s="88"/>
      <c r="H57" s="88"/>
      <c r="I57" s="81"/>
    </row>
    <row r="58" spans="1:9" s="82" customFormat="1" ht="15" customHeight="1" x14ac:dyDescent="0.2">
      <c r="A58" s="78"/>
      <c r="B58" s="920" t="s">
        <v>459</v>
      </c>
      <c r="C58" s="1143"/>
      <c r="D58" s="1143"/>
      <c r="E58" s="1144"/>
      <c r="F58" s="1161">
        <v>0</v>
      </c>
      <c r="G58" s="88"/>
      <c r="H58" s="88"/>
      <c r="I58" s="81"/>
    </row>
    <row r="59" spans="1:9" s="82" customFormat="1" ht="15" customHeight="1" x14ac:dyDescent="0.2">
      <c r="A59" s="78"/>
      <c r="B59" s="1172" t="s">
        <v>751</v>
      </c>
      <c r="C59" s="1172"/>
      <c r="D59" s="1172"/>
      <c r="E59" s="1172"/>
      <c r="F59" s="1161">
        <v>0</v>
      </c>
      <c r="G59" s="88"/>
      <c r="H59" s="88"/>
      <c r="I59" s="81"/>
    </row>
    <row r="60" spans="1:9" s="82" customFormat="1" ht="15" customHeight="1" x14ac:dyDescent="0.2">
      <c r="A60" s="78"/>
      <c r="B60" s="1172" t="s">
        <v>752</v>
      </c>
      <c r="C60" s="1172"/>
      <c r="D60" s="1172"/>
      <c r="E60" s="1172"/>
      <c r="F60" s="1161">
        <v>0</v>
      </c>
      <c r="G60" s="88"/>
      <c r="H60" s="88"/>
      <c r="I60" s="81"/>
    </row>
    <row r="61" spans="1:9" s="82" customFormat="1" ht="15" customHeight="1" x14ac:dyDescent="0.2">
      <c r="A61" s="78"/>
      <c r="B61" s="920" t="s">
        <v>11</v>
      </c>
      <c r="C61" s="1143"/>
      <c r="D61" s="1143"/>
      <c r="E61" s="1144"/>
      <c r="F61" s="1173"/>
      <c r="G61" s="88"/>
      <c r="H61" s="88"/>
      <c r="I61" s="81"/>
    </row>
    <row r="62" spans="1:9" s="82" customFormat="1" ht="15" customHeight="1" x14ac:dyDescent="0.2">
      <c r="A62" s="78"/>
      <c r="B62" s="923" t="s">
        <v>12</v>
      </c>
      <c r="C62" s="1143"/>
      <c r="D62" s="1143"/>
      <c r="E62" s="1144"/>
      <c r="F62" s="1161">
        <v>0</v>
      </c>
      <c r="G62" s="88"/>
      <c r="H62" s="88"/>
      <c r="I62" s="81"/>
    </row>
    <row r="63" spans="1:9" s="82" customFormat="1" ht="15" customHeight="1" x14ac:dyDescent="0.2">
      <c r="A63" s="78"/>
      <c r="B63" s="923" t="s">
        <v>13</v>
      </c>
      <c r="C63" s="1143"/>
      <c r="D63" s="1143"/>
      <c r="E63" s="1144"/>
      <c r="F63" s="1161">
        <v>0</v>
      </c>
      <c r="G63" s="88"/>
      <c r="H63" s="88"/>
      <c r="I63" s="81"/>
    </row>
    <row r="64" spans="1:9" s="82" customFormat="1" ht="15" customHeight="1" x14ac:dyDescent="0.2">
      <c r="A64" s="78"/>
      <c r="B64" s="923" t="s">
        <v>652</v>
      </c>
      <c r="C64" s="1143"/>
      <c r="D64" s="1143"/>
      <c r="E64" s="1144"/>
      <c r="F64" s="1161">
        <v>0</v>
      </c>
      <c r="G64" s="88"/>
      <c r="H64" s="88"/>
      <c r="I64" s="81"/>
    </row>
    <row r="65" spans="1:9" s="82" customFormat="1" ht="15" customHeight="1" x14ac:dyDescent="0.2">
      <c r="A65" s="78"/>
      <c r="B65" s="923" t="s">
        <v>14</v>
      </c>
      <c r="C65" s="1143"/>
      <c r="D65" s="1143"/>
      <c r="E65" s="1144"/>
      <c r="F65" s="1161">
        <v>0</v>
      </c>
      <c r="G65" s="88"/>
      <c r="H65" s="88"/>
      <c r="I65" s="81"/>
    </row>
    <row r="66" spans="1:9" s="82" customFormat="1" ht="15" customHeight="1" x14ac:dyDescent="0.2">
      <c r="A66" s="78"/>
      <c r="B66" s="920" t="s">
        <v>15</v>
      </c>
      <c r="C66" s="1143"/>
      <c r="D66" s="1143"/>
      <c r="E66" s="1144"/>
      <c r="F66" s="1161">
        <v>0</v>
      </c>
      <c r="G66" s="88"/>
      <c r="H66" s="88"/>
      <c r="I66" s="81"/>
    </row>
    <row r="67" spans="1:9" s="82" customFormat="1" ht="15" customHeight="1" x14ac:dyDescent="0.2">
      <c r="A67" s="78"/>
      <c r="B67" s="1174" t="s">
        <v>753</v>
      </c>
      <c r="C67" s="1149"/>
      <c r="D67" s="1149"/>
      <c r="E67" s="1150"/>
      <c r="F67" s="1162">
        <v>0.5</v>
      </c>
      <c r="G67" s="88"/>
      <c r="H67" s="88"/>
      <c r="I67" s="81"/>
    </row>
    <row r="68" spans="1:9" customFormat="1" ht="30" customHeight="1" x14ac:dyDescent="0.25">
      <c r="A68" s="53" t="s">
        <v>305</v>
      </c>
      <c r="B68" s="53"/>
      <c r="C68" s="53"/>
      <c r="D68" s="54"/>
      <c r="E68" s="54"/>
      <c r="F68" s="55"/>
      <c r="G68" s="231"/>
      <c r="H68" s="231"/>
      <c r="I68" s="237"/>
    </row>
    <row r="69" spans="1:9" s="82" customFormat="1" ht="15" customHeight="1" x14ac:dyDescent="0.2">
      <c r="A69" s="78"/>
      <c r="B69" s="88"/>
      <c r="C69" s="88"/>
      <c r="D69" s="88"/>
      <c r="E69" s="88"/>
      <c r="F69" s="88"/>
      <c r="G69" s="88"/>
      <c r="H69" s="88"/>
      <c r="I69" s="81"/>
    </row>
    <row r="70" spans="1:9" s="82" customFormat="1" ht="15" customHeight="1" x14ac:dyDescent="0.2">
      <c r="A70" s="78"/>
      <c r="B70" s="1822"/>
      <c r="C70" s="1822"/>
      <c r="D70" s="1822"/>
      <c r="E70" s="1822"/>
      <c r="F70" s="1129" t="s">
        <v>584</v>
      </c>
      <c r="G70" s="88"/>
      <c r="H70" s="88"/>
      <c r="I70" s="81"/>
    </row>
    <row r="71" spans="1:9" s="82" customFormat="1" ht="15" customHeight="1" x14ac:dyDescent="0.2">
      <c r="A71" s="78"/>
      <c r="B71" s="1138" t="s">
        <v>51</v>
      </c>
      <c r="C71" s="156"/>
      <c r="D71" s="156"/>
      <c r="E71" s="157"/>
      <c r="F71" s="1159">
        <v>0</v>
      </c>
      <c r="G71" s="88"/>
      <c r="H71" s="88"/>
      <c r="I71" s="81"/>
    </row>
    <row r="72" spans="1:9" s="82" customFormat="1" ht="15" customHeight="1" x14ac:dyDescent="0.2">
      <c r="A72" s="78"/>
      <c r="B72" s="88"/>
      <c r="C72" s="88"/>
      <c r="D72" s="88"/>
      <c r="E72" s="88"/>
      <c r="F72" s="88"/>
      <c r="G72" s="88"/>
      <c r="H72" s="88"/>
      <c r="I72" s="81"/>
    </row>
    <row r="73" spans="1:9" customFormat="1" ht="30" customHeight="1" x14ac:dyDescent="0.25">
      <c r="A73" s="53" t="s">
        <v>306</v>
      </c>
      <c r="B73" s="53"/>
      <c r="C73" s="53"/>
      <c r="D73" s="54"/>
      <c r="E73" s="54"/>
      <c r="F73" s="55"/>
      <c r="G73" s="231"/>
      <c r="H73" s="231"/>
      <c r="I73" s="237"/>
    </row>
    <row r="74" spans="1:9" s="82" customFormat="1" ht="15" customHeight="1" x14ac:dyDescent="0.2">
      <c r="A74" s="78"/>
      <c r="B74" s="88"/>
      <c r="C74" s="88"/>
      <c r="D74" s="88"/>
      <c r="E74" s="88"/>
      <c r="F74" s="88"/>
      <c r="G74" s="88"/>
      <c r="H74" s="88"/>
      <c r="I74" s="81"/>
    </row>
    <row r="75" spans="1:9" s="82" customFormat="1" ht="15" customHeight="1" x14ac:dyDescent="0.2">
      <c r="A75" s="78"/>
      <c r="B75" s="1822"/>
      <c r="C75" s="1822"/>
      <c r="D75" s="1822"/>
      <c r="E75" s="1822"/>
      <c r="F75" s="1129" t="s">
        <v>584</v>
      </c>
      <c r="G75" s="88"/>
      <c r="H75" s="88"/>
      <c r="I75" s="81"/>
    </row>
    <row r="76" spans="1:9" s="82" customFormat="1" ht="15" customHeight="1" x14ac:dyDescent="0.2">
      <c r="A76" s="78"/>
      <c r="B76" s="1816" t="s">
        <v>882</v>
      </c>
      <c r="C76" s="1816"/>
      <c r="D76" s="1816"/>
      <c r="E76" s="1817"/>
      <c r="F76" s="1160">
        <v>0</v>
      </c>
      <c r="G76" s="88"/>
      <c r="H76" s="88"/>
      <c r="I76" s="81"/>
    </row>
    <row r="77" spans="1:9" s="82" customFormat="1" ht="15" customHeight="1" x14ac:dyDescent="0.2">
      <c r="A77" s="78"/>
      <c r="B77" s="1818" t="s">
        <v>883</v>
      </c>
      <c r="C77" s="1818"/>
      <c r="D77" s="1818"/>
      <c r="E77" s="1819"/>
      <c r="F77" s="1161">
        <v>0</v>
      </c>
      <c r="G77" s="88"/>
      <c r="H77" s="88"/>
      <c r="I77" s="81"/>
    </row>
    <row r="78" spans="1:9" s="82" customFormat="1" ht="15" customHeight="1" x14ac:dyDescent="0.2">
      <c r="A78" s="78"/>
      <c r="B78" s="1820" t="s">
        <v>751</v>
      </c>
      <c r="C78" s="1820"/>
      <c r="D78" s="1820"/>
      <c r="E78" s="1821"/>
      <c r="F78" s="1161">
        <v>0</v>
      </c>
      <c r="G78" s="88"/>
      <c r="H78" s="88"/>
      <c r="I78" s="81"/>
    </row>
    <row r="79" spans="1:9" s="82" customFormat="1" ht="15" customHeight="1" x14ac:dyDescent="0.2">
      <c r="A79" s="78"/>
      <c r="B79" s="1820" t="s">
        <v>752</v>
      </c>
      <c r="C79" s="1820"/>
      <c r="D79" s="1820"/>
      <c r="E79" s="1821"/>
      <c r="F79" s="1161">
        <v>0</v>
      </c>
      <c r="G79" s="88"/>
      <c r="H79" s="88"/>
      <c r="I79" s="81"/>
    </row>
    <row r="80" spans="1:9" s="82" customFormat="1" ht="15" customHeight="1" x14ac:dyDescent="0.2">
      <c r="A80" s="78"/>
      <c r="B80" s="1820" t="s">
        <v>651</v>
      </c>
      <c r="C80" s="1820"/>
      <c r="D80" s="1820"/>
      <c r="E80" s="1821"/>
      <c r="F80" s="1173"/>
      <c r="G80" s="88"/>
      <c r="H80" s="88"/>
      <c r="I80" s="81"/>
    </row>
    <row r="81" spans="1:9" s="82" customFormat="1" ht="15" customHeight="1" x14ac:dyDescent="0.2">
      <c r="A81" s="78"/>
      <c r="B81" s="1823" t="s">
        <v>458</v>
      </c>
      <c r="C81" s="1823"/>
      <c r="D81" s="1823"/>
      <c r="E81" s="1824"/>
      <c r="F81" s="1161">
        <v>0</v>
      </c>
      <c r="G81" s="88"/>
      <c r="H81" s="88"/>
      <c r="I81" s="81"/>
    </row>
    <row r="82" spans="1:9" s="82" customFormat="1" ht="15" customHeight="1" x14ac:dyDescent="0.2">
      <c r="A82" s="78"/>
      <c r="B82" s="1823" t="s">
        <v>13</v>
      </c>
      <c r="C82" s="1823"/>
      <c r="D82" s="1823"/>
      <c r="E82" s="1824"/>
      <c r="F82" s="1161">
        <v>0</v>
      </c>
      <c r="G82" s="88"/>
      <c r="H82" s="88"/>
      <c r="I82" s="81"/>
    </row>
    <row r="83" spans="1:9" s="82" customFormat="1" ht="15" customHeight="1" x14ac:dyDescent="0.2">
      <c r="A83" s="78"/>
      <c r="B83" s="1823" t="s">
        <v>652</v>
      </c>
      <c r="C83" s="1823"/>
      <c r="D83" s="1823"/>
      <c r="E83" s="1824"/>
      <c r="F83" s="1161">
        <v>0</v>
      </c>
      <c r="G83" s="88"/>
      <c r="H83" s="88"/>
      <c r="I83" s="81"/>
    </row>
    <row r="84" spans="1:9" s="82" customFormat="1" ht="15" customHeight="1" x14ac:dyDescent="0.2">
      <c r="A84" s="78"/>
      <c r="B84" s="1823" t="s">
        <v>14</v>
      </c>
      <c r="C84" s="1823"/>
      <c r="D84" s="1823"/>
      <c r="E84" s="1824"/>
      <c r="F84" s="1161">
        <v>0</v>
      </c>
      <c r="G84" s="88"/>
      <c r="H84" s="88"/>
      <c r="I84" s="81"/>
    </row>
    <row r="85" spans="1:9" s="82" customFormat="1" ht="15" customHeight="1" x14ac:dyDescent="0.2">
      <c r="A85" s="78"/>
      <c r="B85" s="1825" t="s">
        <v>230</v>
      </c>
      <c r="C85" s="1825"/>
      <c r="D85" s="1825"/>
      <c r="E85" s="1826"/>
      <c r="F85" s="1162">
        <v>0</v>
      </c>
      <c r="G85" s="88"/>
      <c r="H85" s="88"/>
      <c r="I85" s="81"/>
    </row>
    <row r="86" spans="1:9" s="82" customFormat="1" ht="15" customHeight="1" x14ac:dyDescent="0.2">
      <c r="A86" s="1345"/>
      <c r="B86" s="88"/>
      <c r="C86" s="88"/>
      <c r="D86" s="88"/>
      <c r="E86" s="88"/>
      <c r="F86" s="88"/>
      <c r="G86" s="88"/>
      <c r="H86" s="88"/>
      <c r="I86" s="81"/>
    </row>
    <row r="87" spans="1:9" s="15" customFormat="1" ht="30" customHeight="1" x14ac:dyDescent="0.25">
      <c r="A87" s="1346" t="s">
        <v>1305</v>
      </c>
      <c r="B87" s="1346"/>
      <c r="C87" s="17"/>
      <c r="D87" s="17"/>
      <c r="E87" s="17"/>
      <c r="F87" s="17"/>
      <c r="G87" s="17"/>
      <c r="H87" s="17"/>
      <c r="I87" s="18"/>
    </row>
    <row r="88" spans="1:9" s="82" customFormat="1" ht="15" customHeight="1" x14ac:dyDescent="0.2">
      <c r="A88" s="78"/>
      <c r="B88" s="1"/>
      <c r="C88" s="1"/>
      <c r="D88" s="1"/>
      <c r="E88" s="1"/>
      <c r="F88" s="1"/>
      <c r="G88" s="1"/>
      <c r="H88" s="1"/>
      <c r="I88" s="86"/>
    </row>
    <row r="89" spans="1:9" s="82" customFormat="1" ht="15" customHeight="1" x14ac:dyDescent="0.2">
      <c r="A89" s="78"/>
      <c r="B89" s="1139" t="s">
        <v>178</v>
      </c>
      <c r="C89" s="1130">
        <v>1</v>
      </c>
      <c r="D89" s="1176" t="s">
        <v>171</v>
      </c>
      <c r="E89" s="1176"/>
      <c r="F89" s="1176"/>
      <c r="G89" s="88"/>
      <c r="H89" s="88"/>
      <c r="I89" s="81"/>
    </row>
    <row r="90" spans="1:9" s="82" customFormat="1" ht="15" customHeight="1" x14ac:dyDescent="0.2">
      <c r="A90" s="78"/>
      <c r="B90" s="75"/>
      <c r="C90" s="1131">
        <v>2</v>
      </c>
      <c r="D90" s="1177" t="s">
        <v>172</v>
      </c>
      <c r="E90" s="1177"/>
      <c r="F90" s="1177"/>
      <c r="G90" s="88"/>
      <c r="H90" s="88"/>
      <c r="I90" s="81"/>
    </row>
    <row r="91" spans="1:9" s="82" customFormat="1" ht="15" customHeight="1" x14ac:dyDescent="0.2">
      <c r="A91" s="78"/>
      <c r="B91" s="784" t="s">
        <v>139</v>
      </c>
      <c r="C91" s="1175">
        <v>3</v>
      </c>
      <c r="D91" s="89"/>
      <c r="E91" s="89"/>
      <c r="F91" s="89"/>
      <c r="G91" s="88"/>
      <c r="H91" s="88"/>
      <c r="I91" s="81"/>
    </row>
    <row r="92" spans="1:9" s="82" customFormat="1" ht="15" customHeight="1" x14ac:dyDescent="0.2">
      <c r="A92" s="78"/>
      <c r="B92" s="1139" t="s">
        <v>489</v>
      </c>
      <c r="C92" s="1130">
        <v>1</v>
      </c>
      <c r="D92" s="1176">
        <v>1</v>
      </c>
      <c r="E92" s="1176"/>
      <c r="F92" s="1176"/>
      <c r="G92" s="88"/>
      <c r="H92" s="88"/>
      <c r="I92" s="81"/>
    </row>
    <row r="93" spans="1:9" s="82" customFormat="1" ht="15" customHeight="1" x14ac:dyDescent="0.2">
      <c r="A93" s="78"/>
      <c r="B93" s="75"/>
      <c r="C93" s="1131">
        <v>2</v>
      </c>
      <c r="D93" s="1177">
        <v>2</v>
      </c>
      <c r="E93" s="1177"/>
      <c r="F93" s="1177"/>
      <c r="G93" s="88"/>
      <c r="H93" s="88"/>
      <c r="I93" s="81"/>
    </row>
    <row r="94" spans="1:9" s="82" customFormat="1" ht="15" customHeight="1" x14ac:dyDescent="0.2">
      <c r="A94" s="78"/>
      <c r="B94" s="72" t="s">
        <v>529</v>
      </c>
      <c r="C94" s="1130">
        <v>1</v>
      </c>
      <c r="D94" s="1176" t="s">
        <v>530</v>
      </c>
      <c r="E94" s="1176"/>
      <c r="F94" s="1176"/>
      <c r="G94" s="88"/>
      <c r="H94" s="88"/>
      <c r="I94" s="81"/>
    </row>
    <row r="95" spans="1:9" s="82" customFormat="1" ht="15" customHeight="1" x14ac:dyDescent="0.2">
      <c r="A95" s="78"/>
      <c r="B95" s="3"/>
      <c r="C95" s="1178">
        <v>2</v>
      </c>
      <c r="D95" s="320" t="s">
        <v>531</v>
      </c>
      <c r="E95" s="320"/>
      <c r="F95" s="320"/>
      <c r="G95" s="88"/>
      <c r="H95" s="88"/>
      <c r="I95" s="81"/>
    </row>
    <row r="96" spans="1:9" s="82" customFormat="1" ht="15" customHeight="1" x14ac:dyDescent="0.2">
      <c r="A96" s="78"/>
      <c r="B96" s="3"/>
      <c r="C96" s="1131">
        <v>3</v>
      </c>
      <c r="D96" s="1177" t="s">
        <v>532</v>
      </c>
      <c r="E96" s="1177"/>
      <c r="F96" s="1177"/>
      <c r="G96" s="88"/>
      <c r="H96" s="88"/>
      <c r="I96" s="81"/>
    </row>
    <row r="97" spans="1:9" s="82" customFormat="1" ht="15" customHeight="1" x14ac:dyDescent="0.2">
      <c r="A97" s="78"/>
      <c r="B97" s="1139" t="s">
        <v>105</v>
      </c>
      <c r="C97" s="1130">
        <v>1</v>
      </c>
      <c r="D97" s="1176" t="s">
        <v>533</v>
      </c>
      <c r="E97" s="1176"/>
      <c r="F97" s="1176"/>
      <c r="G97" s="88"/>
      <c r="H97" s="88"/>
      <c r="I97" s="81"/>
    </row>
    <row r="98" spans="1:9" s="82" customFormat="1" ht="15" customHeight="1" x14ac:dyDescent="0.2">
      <c r="A98" s="78"/>
      <c r="B98" s="3"/>
      <c r="C98" s="1178">
        <v>2</v>
      </c>
      <c r="D98" s="320" t="s">
        <v>103</v>
      </c>
      <c r="E98" s="320"/>
      <c r="F98" s="320"/>
      <c r="G98" s="88"/>
      <c r="H98" s="88"/>
      <c r="I98" s="81"/>
    </row>
    <row r="99" spans="1:9" s="82" customFormat="1" ht="15" customHeight="1" x14ac:dyDescent="0.2">
      <c r="A99" s="78"/>
      <c r="B99" s="3"/>
      <c r="C99" s="1178">
        <v>3</v>
      </c>
      <c r="D99" s="320" t="s">
        <v>104</v>
      </c>
      <c r="E99" s="320"/>
      <c r="F99" s="320"/>
      <c r="G99" s="88"/>
      <c r="H99" s="88"/>
      <c r="I99" s="81"/>
    </row>
    <row r="100" spans="1:9" s="82" customFormat="1" ht="15" customHeight="1" x14ac:dyDescent="0.2">
      <c r="A100" s="78"/>
      <c r="B100" s="75"/>
      <c r="C100" s="1131">
        <v>4</v>
      </c>
      <c r="D100" s="1177" t="s">
        <v>532</v>
      </c>
      <c r="E100" s="1177"/>
      <c r="F100" s="1177"/>
      <c r="G100" s="88"/>
      <c r="H100" s="88"/>
      <c r="I100" s="81"/>
    </row>
    <row r="101" spans="1:9" s="82" customFormat="1" ht="15" customHeight="1" x14ac:dyDescent="0.2">
      <c r="A101" s="78"/>
      <c r="B101" s="1139" t="s">
        <v>184</v>
      </c>
      <c r="C101" s="1130">
        <v>0</v>
      </c>
      <c r="D101" s="1305" t="s">
        <v>523</v>
      </c>
      <c r="E101" s="1176"/>
      <c r="F101" s="1176"/>
      <c r="G101" s="88"/>
      <c r="H101" s="88"/>
      <c r="I101" s="81"/>
    </row>
    <row r="102" spans="1:9" s="82" customFormat="1" ht="15" customHeight="1" x14ac:dyDescent="0.2">
      <c r="A102" s="78"/>
      <c r="B102" s="72"/>
      <c r="C102" s="1178">
        <v>1</v>
      </c>
      <c r="D102" s="1305" t="s">
        <v>524</v>
      </c>
      <c r="E102" s="320"/>
      <c r="F102" s="320"/>
      <c r="G102" s="88"/>
      <c r="H102" s="88"/>
      <c r="I102" s="81"/>
    </row>
    <row r="103" spans="1:9" s="82" customFormat="1" ht="15" customHeight="1" x14ac:dyDescent="0.2">
      <c r="A103" s="78"/>
      <c r="B103" s="3"/>
      <c r="C103" s="1178">
        <v>2</v>
      </c>
      <c r="D103" s="1305" t="s">
        <v>525</v>
      </c>
      <c r="E103" s="320"/>
      <c r="F103" s="320"/>
      <c r="G103" s="88"/>
      <c r="H103" s="88"/>
      <c r="I103" s="81"/>
    </row>
    <row r="104" spans="1:9" s="82" customFormat="1" ht="15" customHeight="1" x14ac:dyDescent="0.2">
      <c r="A104" s="78"/>
      <c r="B104" s="3"/>
      <c r="C104" s="1178">
        <v>3</v>
      </c>
      <c r="D104" s="1177" t="s">
        <v>526</v>
      </c>
      <c r="E104" s="320"/>
      <c r="F104" s="320"/>
      <c r="G104" s="88"/>
      <c r="H104" s="88"/>
      <c r="I104" s="81"/>
    </row>
    <row r="105" spans="1:9" s="82" customFormat="1" ht="15" customHeight="1" x14ac:dyDescent="0.2">
      <c r="A105" s="78"/>
      <c r="B105" s="1139" t="s">
        <v>501</v>
      </c>
      <c r="C105" s="1130">
        <v>1</v>
      </c>
      <c r="D105" s="1176" t="s">
        <v>173</v>
      </c>
      <c r="E105" s="1176"/>
      <c r="F105" s="1176"/>
      <c r="G105" s="88"/>
      <c r="H105" s="88"/>
      <c r="I105" s="81"/>
    </row>
    <row r="106" spans="1:9" s="82" customFormat="1" ht="15" customHeight="1" x14ac:dyDescent="0.2">
      <c r="A106" s="78"/>
      <c r="B106" s="75"/>
      <c r="C106" s="1131">
        <v>2</v>
      </c>
      <c r="D106" s="1177" t="s">
        <v>502</v>
      </c>
      <c r="E106" s="1177"/>
      <c r="F106" s="1177"/>
      <c r="G106" s="88"/>
      <c r="H106" s="88"/>
      <c r="I106" s="81"/>
    </row>
    <row r="107" spans="1:9" s="82" customFormat="1" ht="15" customHeight="1" x14ac:dyDescent="0.2">
      <c r="A107" s="78"/>
      <c r="B107" s="1139" t="s">
        <v>39</v>
      </c>
      <c r="C107" s="1130">
        <v>0</v>
      </c>
      <c r="D107" s="1305" t="s">
        <v>40</v>
      </c>
      <c r="E107" s="1176"/>
      <c r="F107" s="1176"/>
      <c r="G107" s="88"/>
      <c r="H107" s="88"/>
      <c r="I107" s="81"/>
    </row>
    <row r="108" spans="1:9" ht="15" customHeight="1" x14ac:dyDescent="0.2">
      <c r="A108" s="169"/>
      <c r="B108" s="72"/>
      <c r="C108" s="1178">
        <v>1</v>
      </c>
      <c r="D108" s="1305" t="s">
        <v>41</v>
      </c>
      <c r="E108" s="320"/>
      <c r="F108" s="320"/>
      <c r="G108" s="9"/>
      <c r="H108" s="9"/>
      <c r="I108" s="10"/>
    </row>
    <row r="109" spans="1:9" ht="15" customHeight="1" x14ac:dyDescent="0.2">
      <c r="A109" s="169"/>
      <c r="B109" s="3"/>
      <c r="C109" s="1178">
        <v>2</v>
      </c>
      <c r="D109" s="1177" t="s">
        <v>42</v>
      </c>
      <c r="E109" s="320"/>
      <c r="F109" s="320"/>
      <c r="G109" s="9"/>
      <c r="H109" s="9"/>
      <c r="I109" s="10"/>
    </row>
    <row r="110" spans="1:9" ht="15" customHeight="1" x14ac:dyDescent="0.2">
      <c r="A110" s="169"/>
      <c r="B110" s="1593" t="s">
        <v>169</v>
      </c>
      <c r="C110" s="1130">
        <v>1</v>
      </c>
      <c r="D110" s="1176" t="s">
        <v>635</v>
      </c>
      <c r="E110" s="1176"/>
      <c r="F110" s="1176"/>
      <c r="G110" s="9"/>
      <c r="H110" s="9"/>
      <c r="I110" s="10"/>
    </row>
    <row r="111" spans="1:9" ht="15" customHeight="1" x14ac:dyDescent="0.2">
      <c r="A111" s="169"/>
      <c r="B111" s="3"/>
      <c r="C111" s="1178">
        <v>2</v>
      </c>
      <c r="D111" s="320" t="s">
        <v>634</v>
      </c>
      <c r="E111" s="320"/>
      <c r="F111" s="320"/>
      <c r="G111" s="9"/>
      <c r="H111" s="9"/>
      <c r="I111" s="10"/>
    </row>
    <row r="112" spans="1:9" ht="15" customHeight="1" x14ac:dyDescent="0.2">
      <c r="A112" s="169"/>
      <c r="B112" s="75"/>
      <c r="C112" s="1131">
        <v>3</v>
      </c>
      <c r="D112" s="1177" t="s">
        <v>636</v>
      </c>
      <c r="E112" s="1177"/>
      <c r="F112" s="1177"/>
      <c r="G112" s="9"/>
      <c r="H112" s="9"/>
      <c r="I112" s="10"/>
    </row>
    <row r="113" spans="1:9" ht="15" customHeight="1" x14ac:dyDescent="0.2">
      <c r="A113" s="169"/>
      <c r="B113" s="72" t="s">
        <v>29</v>
      </c>
      <c r="C113" s="1130">
        <v>1</v>
      </c>
      <c r="D113" s="1176"/>
      <c r="E113" s="1176"/>
      <c r="F113" s="1176"/>
      <c r="G113" s="9"/>
      <c r="H113" s="9"/>
      <c r="I113" s="10"/>
    </row>
    <row r="114" spans="1:9" ht="15" customHeight="1" x14ac:dyDescent="0.2">
      <c r="A114" s="169"/>
      <c r="B114" s="72"/>
      <c r="C114" s="1178">
        <v>2</v>
      </c>
      <c r="D114" s="320"/>
      <c r="E114" s="320"/>
      <c r="F114" s="320"/>
      <c r="G114" s="9"/>
      <c r="H114" s="9"/>
      <c r="I114" s="10"/>
    </row>
    <row r="115" spans="1:9" ht="15" customHeight="1" x14ac:dyDescent="0.2">
      <c r="A115" s="169"/>
      <c r="B115" s="72"/>
      <c r="C115" s="1178">
        <v>4</v>
      </c>
      <c r="D115" s="320"/>
      <c r="E115" s="320"/>
      <c r="F115" s="320"/>
      <c r="G115" s="9"/>
      <c r="H115" s="9"/>
      <c r="I115" s="10"/>
    </row>
    <row r="116" spans="1:9" ht="15" customHeight="1" x14ac:dyDescent="0.2">
      <c r="A116" s="169"/>
      <c r="B116" s="72"/>
      <c r="C116" s="1178">
        <v>5</v>
      </c>
      <c r="D116" s="320"/>
      <c r="E116" s="320"/>
      <c r="F116" s="320"/>
      <c r="G116" s="9"/>
      <c r="H116" s="9"/>
      <c r="I116" s="10"/>
    </row>
    <row r="117" spans="1:9" ht="15" customHeight="1" x14ac:dyDescent="0.2">
      <c r="A117" s="169"/>
      <c r="B117" s="3"/>
      <c r="C117" s="1178">
        <v>6</v>
      </c>
      <c r="D117" s="320"/>
      <c r="E117" s="320"/>
      <c r="F117" s="320"/>
      <c r="G117" s="9"/>
      <c r="H117" s="9"/>
      <c r="I117" s="10"/>
    </row>
    <row r="118" spans="1:9" ht="15" customHeight="1" x14ac:dyDescent="0.2">
      <c r="A118" s="169"/>
      <c r="B118" s="3"/>
      <c r="C118" s="1178">
        <v>7</v>
      </c>
      <c r="D118" s="320"/>
      <c r="E118" s="320"/>
      <c r="F118" s="320"/>
      <c r="G118" s="9"/>
      <c r="H118" s="9"/>
      <c r="I118" s="10"/>
    </row>
    <row r="119" spans="1:9" ht="15" customHeight="1" x14ac:dyDescent="0.2">
      <c r="A119" s="169"/>
      <c r="B119" s="75"/>
      <c r="C119" s="1131">
        <v>8</v>
      </c>
      <c r="D119" s="1177"/>
      <c r="E119" s="1177"/>
      <c r="F119" s="1177"/>
      <c r="G119" s="9"/>
      <c r="H119" s="9"/>
      <c r="I119" s="10"/>
    </row>
    <row r="120" spans="1:9" s="82" customFormat="1" ht="15" customHeight="1" x14ac:dyDescent="0.2">
      <c r="A120" s="78"/>
      <c r="B120" s="1139" t="s">
        <v>884</v>
      </c>
      <c r="C120" s="1130">
        <v>1</v>
      </c>
      <c r="D120" s="1587" t="s">
        <v>1079</v>
      </c>
      <c r="E120" s="1176"/>
      <c r="F120" s="1176"/>
      <c r="G120" s="88"/>
      <c r="H120" s="88"/>
      <c r="I120" s="81"/>
    </row>
    <row r="121" spans="1:9" s="82" customFormat="1" ht="15" customHeight="1" x14ac:dyDescent="0.2">
      <c r="A121" s="78"/>
      <c r="B121" s="72"/>
      <c r="C121" s="1585">
        <v>2</v>
      </c>
      <c r="D121" s="322" t="s">
        <v>1190</v>
      </c>
      <c r="E121" s="1586"/>
      <c r="F121" s="1586"/>
      <c r="G121" s="88"/>
      <c r="H121" s="88"/>
      <c r="I121" s="81"/>
    </row>
    <row r="122" spans="1:9" s="82" customFormat="1" ht="15" customHeight="1" x14ac:dyDescent="0.2">
      <c r="A122" s="78"/>
      <c r="B122" s="72"/>
      <c r="C122" s="1178">
        <v>3</v>
      </c>
      <c r="D122" s="322" t="s">
        <v>1080</v>
      </c>
      <c r="E122" s="320"/>
      <c r="F122" s="320"/>
      <c r="G122" s="88"/>
      <c r="H122" s="88"/>
      <c r="I122" s="81"/>
    </row>
    <row r="123" spans="1:9" s="82" customFormat="1" ht="15" customHeight="1" x14ac:dyDescent="0.2">
      <c r="A123" s="78"/>
      <c r="B123" s="3"/>
      <c r="C123" s="1585">
        <v>4</v>
      </c>
      <c r="D123" s="322" t="s">
        <v>1187</v>
      </c>
      <c r="E123" s="320"/>
      <c r="F123" s="320"/>
      <c r="G123" s="88"/>
      <c r="H123" s="88"/>
      <c r="I123" s="81"/>
    </row>
    <row r="124" spans="1:9" s="82" customFormat="1" ht="15" customHeight="1" x14ac:dyDescent="0.2">
      <c r="A124" s="78"/>
      <c r="B124" s="3"/>
      <c r="C124" s="1307">
        <v>5</v>
      </c>
      <c r="D124" s="1305" t="s">
        <v>1081</v>
      </c>
      <c r="E124" s="320"/>
      <c r="F124" s="320"/>
      <c r="G124" s="88"/>
      <c r="H124" s="88"/>
      <c r="I124" s="81"/>
    </row>
    <row r="125" spans="1:9" s="82" customFormat="1" ht="15" customHeight="1" x14ac:dyDescent="0.2">
      <c r="A125" s="78"/>
      <c r="B125" s="3"/>
      <c r="C125" s="1585">
        <v>6</v>
      </c>
      <c r="D125" s="1177" t="s">
        <v>73</v>
      </c>
      <c r="E125" s="320"/>
      <c r="F125" s="320"/>
      <c r="G125" s="88"/>
      <c r="H125" s="88"/>
      <c r="I125" s="81"/>
    </row>
    <row r="126" spans="1:9" s="236" customFormat="1" ht="15" customHeight="1" x14ac:dyDescent="0.2">
      <c r="A126" s="169"/>
      <c r="B126" s="1139" t="s">
        <v>1098</v>
      </c>
      <c r="C126" s="1130">
        <v>1</v>
      </c>
      <c r="D126" s="419" t="s">
        <v>1099</v>
      </c>
      <c r="E126" s="1176"/>
      <c r="F126" s="1176"/>
      <c r="G126" s="9"/>
      <c r="H126" s="9"/>
      <c r="I126" s="10"/>
    </row>
    <row r="127" spans="1:9" s="236" customFormat="1" ht="15" customHeight="1" x14ac:dyDescent="0.2">
      <c r="A127" s="169"/>
      <c r="B127" s="9"/>
      <c r="C127" s="1131">
        <v>2</v>
      </c>
      <c r="D127" s="1179" t="s">
        <v>1100</v>
      </c>
      <c r="E127" s="1177"/>
      <c r="F127" s="1177"/>
      <c r="G127" s="9"/>
      <c r="H127" s="9"/>
      <c r="I127" s="10"/>
    </row>
    <row r="128" spans="1:9" s="82" customFormat="1" ht="15" customHeight="1" x14ac:dyDescent="0.2">
      <c r="A128" s="78"/>
      <c r="B128" s="1139" t="s">
        <v>1093</v>
      </c>
      <c r="C128" s="1130">
        <v>1</v>
      </c>
      <c r="D128" s="1176" t="s">
        <v>460</v>
      </c>
      <c r="E128" s="1176"/>
      <c r="F128" s="1176"/>
      <c r="G128" s="88"/>
      <c r="H128" s="88"/>
      <c r="I128" s="81"/>
    </row>
    <row r="129" spans="1:9" s="82" customFormat="1" ht="15" customHeight="1" x14ac:dyDescent="0.2">
      <c r="A129" s="78"/>
      <c r="B129" s="72"/>
      <c r="C129" s="1178">
        <v>2</v>
      </c>
      <c r="D129" s="322" t="s">
        <v>1191</v>
      </c>
      <c r="E129" s="320"/>
      <c r="F129" s="320"/>
      <c r="G129" s="88"/>
      <c r="H129" s="88"/>
      <c r="I129" s="81"/>
    </row>
    <row r="130" spans="1:9" s="82" customFormat="1" ht="15" customHeight="1" x14ac:dyDescent="0.2">
      <c r="A130" s="78"/>
      <c r="B130" s="3"/>
      <c r="C130" s="1178">
        <v>3</v>
      </c>
      <c r="D130" s="322" t="s">
        <v>1192</v>
      </c>
      <c r="E130" s="320"/>
      <c r="F130" s="320"/>
      <c r="G130" s="88"/>
      <c r="H130" s="88"/>
      <c r="I130" s="81"/>
    </row>
    <row r="131" spans="1:9" s="82" customFormat="1" ht="15" customHeight="1" x14ac:dyDescent="0.2">
      <c r="A131" s="78"/>
      <c r="B131" s="3"/>
      <c r="C131" s="1178">
        <v>4</v>
      </c>
      <c r="D131" s="320" t="s">
        <v>1101</v>
      </c>
      <c r="E131" s="320"/>
      <c r="F131" s="320"/>
      <c r="G131" s="88"/>
      <c r="H131" s="88"/>
      <c r="I131" s="81"/>
    </row>
    <row r="132" spans="1:9" s="82" customFormat="1" ht="15" customHeight="1" x14ac:dyDescent="0.2">
      <c r="A132" s="78"/>
      <c r="B132" s="75"/>
      <c r="C132" s="1131">
        <v>5</v>
      </c>
      <c r="D132" s="1179" t="s">
        <v>1193</v>
      </c>
      <c r="E132" s="1177"/>
      <c r="F132" s="1177"/>
      <c r="G132" s="88"/>
      <c r="H132" s="88"/>
      <c r="I132" s="81"/>
    </row>
    <row r="133" spans="1:9" ht="15" customHeight="1" x14ac:dyDescent="0.2">
      <c r="A133" s="169"/>
      <c r="B133" s="1139" t="s">
        <v>994</v>
      </c>
      <c r="C133" s="1130">
        <v>1</v>
      </c>
      <c r="D133" s="1587" t="s">
        <v>963</v>
      </c>
      <c r="E133" s="1176"/>
      <c r="F133" s="1176"/>
      <c r="G133" s="9"/>
      <c r="H133" s="9"/>
      <c r="I133" s="10"/>
    </row>
    <row r="134" spans="1:9" s="1207" customFormat="1" ht="15" customHeight="1" x14ac:dyDescent="0.2">
      <c r="A134" s="1213"/>
      <c r="B134" s="72"/>
      <c r="C134" s="1585">
        <v>2</v>
      </c>
      <c r="D134" s="320" t="s">
        <v>964</v>
      </c>
      <c r="E134" s="1586"/>
      <c r="F134" s="1586"/>
      <c r="G134" s="1289"/>
      <c r="H134" s="1289"/>
      <c r="I134" s="1209"/>
    </row>
    <row r="135" spans="1:9" ht="15" customHeight="1" x14ac:dyDescent="0.2">
      <c r="A135" s="169"/>
      <c r="B135" s="9"/>
      <c r="C135" s="1585">
        <v>3</v>
      </c>
      <c r="D135" s="320" t="s">
        <v>965</v>
      </c>
      <c r="E135" s="320"/>
      <c r="F135" s="320"/>
      <c r="G135" s="9"/>
      <c r="H135" s="9"/>
      <c r="I135" s="10"/>
    </row>
    <row r="136" spans="1:9" ht="15" customHeight="1" x14ac:dyDescent="0.2">
      <c r="A136" s="169"/>
      <c r="B136" s="9"/>
      <c r="C136" s="1585">
        <v>4</v>
      </c>
      <c r="D136" s="320" t="s">
        <v>966</v>
      </c>
      <c r="E136" s="320"/>
      <c r="F136" s="320"/>
      <c r="G136" s="9"/>
      <c r="H136" s="9"/>
      <c r="I136" s="10"/>
    </row>
    <row r="137" spans="1:9" ht="15" customHeight="1" x14ac:dyDescent="0.2">
      <c r="A137" s="169"/>
      <c r="B137" s="9"/>
      <c r="C137" s="1585">
        <v>5</v>
      </c>
      <c r="D137" s="320" t="s">
        <v>967</v>
      </c>
      <c r="E137" s="320"/>
      <c r="F137" s="320"/>
      <c r="G137" s="9"/>
      <c r="H137" s="9"/>
      <c r="I137" s="10"/>
    </row>
    <row r="138" spans="1:9" ht="15" customHeight="1" x14ac:dyDescent="0.2">
      <c r="A138" s="169"/>
      <c r="B138" s="9"/>
      <c r="C138" s="1585">
        <v>6</v>
      </c>
      <c r="D138" s="320" t="s">
        <v>983</v>
      </c>
      <c r="E138" s="320"/>
      <c r="F138" s="320"/>
      <c r="G138" s="9"/>
      <c r="H138" s="9"/>
      <c r="I138" s="10"/>
    </row>
    <row r="139" spans="1:9" ht="15" customHeight="1" x14ac:dyDescent="0.2">
      <c r="A139" s="169"/>
      <c r="B139" s="9"/>
      <c r="C139" s="1585">
        <v>7</v>
      </c>
      <c r="D139" s="320" t="s">
        <v>969</v>
      </c>
      <c r="E139" s="320"/>
      <c r="F139" s="320"/>
      <c r="G139" s="9"/>
      <c r="H139" s="9"/>
      <c r="I139" s="10"/>
    </row>
    <row r="140" spans="1:9" ht="15" customHeight="1" x14ac:dyDescent="0.2">
      <c r="A140" s="169"/>
      <c r="B140" s="9"/>
      <c r="C140" s="1585">
        <v>8</v>
      </c>
      <c r="D140" s="320" t="s">
        <v>968</v>
      </c>
      <c r="E140" s="320"/>
      <c r="F140" s="320"/>
      <c r="G140" s="9"/>
      <c r="H140" s="9"/>
      <c r="I140" s="10"/>
    </row>
    <row r="141" spans="1:9" ht="15" customHeight="1" x14ac:dyDescent="0.2">
      <c r="A141" s="169"/>
      <c r="B141" s="9"/>
      <c r="C141" s="1585">
        <v>9</v>
      </c>
      <c r="D141" s="320" t="s">
        <v>991</v>
      </c>
      <c r="E141" s="320"/>
      <c r="F141" s="320"/>
      <c r="G141" s="9"/>
      <c r="H141" s="9"/>
      <c r="I141" s="10"/>
    </row>
    <row r="142" spans="1:9" ht="15" customHeight="1" x14ac:dyDescent="0.2">
      <c r="A142" s="169"/>
      <c r="B142" s="9"/>
      <c r="C142" s="1585">
        <v>10</v>
      </c>
      <c r="D142" s="320" t="s">
        <v>980</v>
      </c>
      <c r="E142" s="320"/>
      <c r="F142" s="320"/>
      <c r="G142" s="9"/>
      <c r="H142" s="9"/>
      <c r="I142" s="10"/>
    </row>
    <row r="143" spans="1:9" ht="15" customHeight="1" x14ac:dyDescent="0.2">
      <c r="A143" s="169"/>
      <c r="B143" s="9"/>
      <c r="C143" s="1585">
        <v>11</v>
      </c>
      <c r="D143" s="320" t="s">
        <v>989</v>
      </c>
      <c r="E143" s="320"/>
      <c r="F143" s="320"/>
      <c r="G143" s="9"/>
      <c r="H143" s="9"/>
      <c r="I143" s="10"/>
    </row>
    <row r="144" spans="1:9" ht="15" customHeight="1" x14ac:dyDescent="0.2">
      <c r="A144" s="169"/>
      <c r="B144" s="9"/>
      <c r="C144" s="1585">
        <v>12</v>
      </c>
      <c r="D144" s="320" t="s">
        <v>978</v>
      </c>
      <c r="E144" s="320"/>
      <c r="F144" s="320"/>
      <c r="G144" s="9"/>
      <c r="H144" s="9"/>
      <c r="I144" s="10"/>
    </row>
    <row r="145" spans="1:9" ht="15" customHeight="1" x14ac:dyDescent="0.2">
      <c r="A145" s="169"/>
      <c r="B145" s="9"/>
      <c r="C145" s="1585">
        <v>13</v>
      </c>
      <c r="D145" s="320" t="s">
        <v>970</v>
      </c>
      <c r="E145" s="320"/>
      <c r="F145" s="320"/>
      <c r="G145" s="9"/>
      <c r="H145" s="9"/>
      <c r="I145" s="10"/>
    </row>
    <row r="146" spans="1:9" ht="15" customHeight="1" x14ac:dyDescent="0.2">
      <c r="A146" s="169"/>
      <c r="B146" s="9"/>
      <c r="C146" s="1585">
        <v>14</v>
      </c>
      <c r="D146" s="320" t="s">
        <v>987</v>
      </c>
      <c r="E146" s="320"/>
      <c r="F146" s="320"/>
      <c r="G146" s="9"/>
      <c r="H146" s="9"/>
      <c r="I146" s="10"/>
    </row>
    <row r="147" spans="1:9" ht="15" customHeight="1" x14ac:dyDescent="0.2">
      <c r="A147" s="169"/>
      <c r="B147" s="9"/>
      <c r="C147" s="1585">
        <v>15</v>
      </c>
      <c r="D147" s="320" t="s">
        <v>992</v>
      </c>
      <c r="E147" s="320"/>
      <c r="F147" s="320"/>
      <c r="G147" s="9"/>
      <c r="H147" s="9"/>
      <c r="I147" s="10"/>
    </row>
    <row r="148" spans="1:9" ht="15" customHeight="1" x14ac:dyDescent="0.2">
      <c r="A148" s="169"/>
      <c r="B148" s="9"/>
      <c r="C148" s="1585">
        <v>16</v>
      </c>
      <c r="D148" s="320" t="s">
        <v>979</v>
      </c>
      <c r="E148" s="320"/>
      <c r="F148" s="320"/>
      <c r="G148" s="9"/>
      <c r="H148" s="9"/>
      <c r="I148" s="10"/>
    </row>
    <row r="149" spans="1:9" ht="15" customHeight="1" x14ac:dyDescent="0.2">
      <c r="A149" s="169"/>
      <c r="B149" s="9"/>
      <c r="C149" s="1585">
        <v>17</v>
      </c>
      <c r="D149" s="320" t="s">
        <v>984</v>
      </c>
      <c r="E149" s="320"/>
      <c r="F149" s="320"/>
      <c r="G149" s="9"/>
      <c r="H149" s="9"/>
      <c r="I149" s="10"/>
    </row>
    <row r="150" spans="1:9" ht="15" customHeight="1" x14ac:dyDescent="0.2">
      <c r="A150" s="169"/>
      <c r="B150" s="9"/>
      <c r="C150" s="1585">
        <v>18</v>
      </c>
      <c r="D150" s="320" t="s">
        <v>973</v>
      </c>
      <c r="E150" s="320"/>
      <c r="F150" s="320"/>
      <c r="G150" s="9"/>
      <c r="H150" s="9"/>
      <c r="I150" s="10"/>
    </row>
    <row r="151" spans="1:9" ht="15" customHeight="1" x14ac:dyDescent="0.2">
      <c r="A151" s="169"/>
      <c r="B151" s="9"/>
      <c r="C151" s="1585">
        <v>19</v>
      </c>
      <c r="D151" s="320" t="s">
        <v>975</v>
      </c>
      <c r="E151" s="320"/>
      <c r="F151" s="320"/>
      <c r="G151" s="9"/>
      <c r="H151" s="9"/>
      <c r="I151" s="10"/>
    </row>
    <row r="152" spans="1:9" ht="15" customHeight="1" x14ac:dyDescent="0.2">
      <c r="A152" s="169"/>
      <c r="B152" s="9"/>
      <c r="C152" s="1585">
        <v>20</v>
      </c>
      <c r="D152" s="320" t="s">
        <v>988</v>
      </c>
      <c r="E152" s="320"/>
      <c r="F152" s="320"/>
      <c r="G152" s="9"/>
      <c r="H152" s="9"/>
      <c r="I152" s="10"/>
    </row>
    <row r="153" spans="1:9" ht="15" customHeight="1" x14ac:dyDescent="0.2">
      <c r="A153" s="169"/>
      <c r="B153" s="9"/>
      <c r="C153" s="1585">
        <v>21</v>
      </c>
      <c r="D153" s="320" t="s">
        <v>976</v>
      </c>
      <c r="E153" s="320"/>
      <c r="F153" s="320"/>
      <c r="G153" s="9"/>
      <c r="H153" s="9"/>
      <c r="I153" s="10"/>
    </row>
    <row r="154" spans="1:9" ht="15" customHeight="1" x14ac:dyDescent="0.2">
      <c r="A154" s="169"/>
      <c r="B154" s="9"/>
      <c r="C154" s="1585">
        <v>22</v>
      </c>
      <c r="D154" s="320" t="s">
        <v>972</v>
      </c>
      <c r="E154" s="320"/>
      <c r="F154" s="320"/>
      <c r="G154" s="9"/>
      <c r="H154" s="9"/>
      <c r="I154" s="10"/>
    </row>
    <row r="155" spans="1:9" ht="15" customHeight="1" x14ac:dyDescent="0.2">
      <c r="A155" s="169"/>
      <c r="B155" s="9"/>
      <c r="C155" s="1585">
        <v>23</v>
      </c>
      <c r="D155" s="320" t="s">
        <v>985</v>
      </c>
      <c r="E155" s="320"/>
      <c r="F155" s="320"/>
      <c r="G155" s="9"/>
      <c r="H155" s="9"/>
      <c r="I155" s="10"/>
    </row>
    <row r="156" spans="1:9" ht="15" customHeight="1" x14ac:dyDescent="0.2">
      <c r="A156" s="169"/>
      <c r="B156" s="9"/>
      <c r="C156" s="1585">
        <v>24</v>
      </c>
      <c r="D156" s="320" t="s">
        <v>981</v>
      </c>
      <c r="E156" s="320"/>
      <c r="F156" s="320"/>
      <c r="G156" s="9"/>
      <c r="H156" s="9"/>
      <c r="I156" s="10"/>
    </row>
    <row r="157" spans="1:9" ht="15" customHeight="1" x14ac:dyDescent="0.2">
      <c r="A157" s="169"/>
      <c r="B157" s="9"/>
      <c r="C157" s="1585">
        <v>25</v>
      </c>
      <c r="D157" s="320" t="s">
        <v>971</v>
      </c>
      <c r="E157" s="320"/>
      <c r="F157" s="320"/>
      <c r="G157" s="9"/>
      <c r="H157" s="9"/>
      <c r="I157" s="10"/>
    </row>
    <row r="158" spans="1:9" ht="15" customHeight="1" x14ac:dyDescent="0.2">
      <c r="A158" s="169"/>
      <c r="B158" s="9"/>
      <c r="C158" s="1585">
        <v>26</v>
      </c>
      <c r="D158" s="320" t="s">
        <v>974</v>
      </c>
      <c r="E158" s="320"/>
      <c r="F158" s="320"/>
      <c r="G158" s="9"/>
      <c r="H158" s="9"/>
      <c r="I158" s="10"/>
    </row>
    <row r="159" spans="1:9" ht="15" customHeight="1" x14ac:dyDescent="0.2">
      <c r="A159" s="169"/>
      <c r="B159" s="9"/>
      <c r="C159" s="1585">
        <v>27</v>
      </c>
      <c r="D159" s="320" t="s">
        <v>990</v>
      </c>
      <c r="E159" s="320"/>
      <c r="F159" s="320"/>
      <c r="G159" s="9"/>
      <c r="H159" s="9"/>
      <c r="I159" s="10"/>
    </row>
    <row r="160" spans="1:9" ht="15" customHeight="1" x14ac:dyDescent="0.2">
      <c r="A160" s="169"/>
      <c r="B160" s="9"/>
      <c r="C160" s="1585">
        <v>28</v>
      </c>
      <c r="D160" s="320" t="s">
        <v>982</v>
      </c>
      <c r="E160" s="320"/>
      <c r="F160" s="320"/>
      <c r="G160" s="9"/>
      <c r="H160" s="9"/>
      <c r="I160" s="10"/>
    </row>
    <row r="161" spans="1:9" ht="15" customHeight="1" x14ac:dyDescent="0.2">
      <c r="A161" s="169"/>
      <c r="B161" s="9"/>
      <c r="C161" s="1585">
        <v>29</v>
      </c>
      <c r="D161" s="320" t="s">
        <v>986</v>
      </c>
      <c r="E161" s="320"/>
      <c r="F161" s="320"/>
      <c r="G161" s="9"/>
      <c r="H161" s="9"/>
      <c r="I161" s="10"/>
    </row>
    <row r="162" spans="1:9" ht="15" customHeight="1" x14ac:dyDescent="0.2">
      <c r="A162" s="169"/>
      <c r="B162" s="9"/>
      <c r="C162" s="1585">
        <v>30</v>
      </c>
      <c r="D162" s="1248" t="s">
        <v>977</v>
      </c>
      <c r="E162" s="320"/>
      <c r="F162" s="320"/>
      <c r="G162" s="9"/>
      <c r="H162" s="9"/>
      <c r="I162" s="10"/>
    </row>
    <row r="163" spans="1:9" ht="15" customHeight="1" x14ac:dyDescent="0.2">
      <c r="A163" s="169"/>
      <c r="B163" s="9"/>
      <c r="C163" s="1659">
        <v>31</v>
      </c>
      <c r="D163" s="1248" t="s">
        <v>993</v>
      </c>
      <c r="E163" s="1248"/>
      <c r="F163" s="1248"/>
      <c r="G163" s="9"/>
      <c r="H163" s="9"/>
      <c r="I163" s="10"/>
    </row>
    <row r="164" spans="1:9" s="1618" customFormat="1" ht="15" customHeight="1" x14ac:dyDescent="0.2">
      <c r="A164" s="1213"/>
      <c r="B164" s="1230" t="s">
        <v>1374</v>
      </c>
      <c r="C164" s="1653">
        <v>0</v>
      </c>
      <c r="D164" s="1660"/>
      <c r="E164" s="1660"/>
      <c r="F164" s="1660"/>
      <c r="G164" s="1289"/>
      <c r="H164" s="1289"/>
      <c r="I164" s="1209"/>
    </row>
    <row r="165" spans="1:9" s="1207" customFormat="1" ht="15" customHeight="1" x14ac:dyDescent="0.2">
      <c r="A165" s="1213"/>
      <c r="B165" s="72"/>
      <c r="C165" s="1307">
        <v>1</v>
      </c>
      <c r="D165" s="1305"/>
      <c r="E165" s="1305"/>
      <c r="F165" s="1305"/>
      <c r="G165" s="1208"/>
      <c r="H165" s="1208"/>
      <c r="I165" s="1209"/>
    </row>
    <row r="166" spans="1:9" s="1618" customFormat="1" ht="15" customHeight="1" x14ac:dyDescent="0.2">
      <c r="A166" s="1213"/>
      <c r="B166" s="72"/>
      <c r="C166" s="1307">
        <v>2</v>
      </c>
      <c r="D166" s="1305"/>
      <c r="E166" s="1305"/>
      <c r="F166" s="1305"/>
      <c r="G166" s="1289"/>
      <c r="H166" s="1289"/>
      <c r="I166" s="1209"/>
    </row>
    <row r="167" spans="1:9" s="1618" customFormat="1" ht="15" customHeight="1" x14ac:dyDescent="0.2">
      <c r="A167" s="1213"/>
      <c r="B167" s="72"/>
      <c r="C167" s="1307">
        <v>3</v>
      </c>
      <c r="D167" s="1305"/>
      <c r="E167" s="1305"/>
      <c r="F167" s="1305"/>
      <c r="G167" s="1289"/>
      <c r="H167" s="1289"/>
      <c r="I167" s="1209"/>
    </row>
    <row r="168" spans="1:9" s="1618" customFormat="1" ht="15" customHeight="1" x14ac:dyDescent="0.2">
      <c r="A168" s="1213"/>
      <c r="B168" s="72"/>
      <c r="C168" s="1307">
        <v>4</v>
      </c>
      <c r="D168" s="1305"/>
      <c r="E168" s="1305"/>
      <c r="F168" s="1305"/>
      <c r="G168" s="1289"/>
      <c r="H168" s="1289"/>
      <c r="I168" s="1209"/>
    </row>
    <row r="169" spans="1:9" s="1618" customFormat="1" ht="15" customHeight="1" x14ac:dyDescent="0.2">
      <c r="A169" s="1213"/>
      <c r="B169" s="72"/>
      <c r="C169" s="1307">
        <v>5</v>
      </c>
      <c r="D169" s="1305"/>
      <c r="E169" s="1305"/>
      <c r="F169" s="1305"/>
      <c r="G169" s="1289"/>
      <c r="H169" s="1289"/>
      <c r="I169" s="1209"/>
    </row>
    <row r="170" spans="1:9" s="1618" customFormat="1" ht="15" customHeight="1" x14ac:dyDescent="0.2">
      <c r="A170" s="1213"/>
      <c r="B170" s="72"/>
      <c r="C170" s="1307">
        <v>6</v>
      </c>
      <c r="D170" s="1305"/>
      <c r="E170" s="1305"/>
      <c r="F170" s="1305"/>
      <c r="G170" s="1289"/>
      <c r="H170" s="1289"/>
      <c r="I170" s="1209"/>
    </row>
    <row r="171" spans="1:9" s="1618" customFormat="1" ht="15" customHeight="1" x14ac:dyDescent="0.2">
      <c r="A171" s="1213"/>
      <c r="B171" s="72"/>
      <c r="C171" s="1307">
        <v>7</v>
      </c>
      <c r="D171" s="1305"/>
      <c r="E171" s="1305"/>
      <c r="F171" s="1305"/>
      <c r="G171" s="1289"/>
      <c r="H171" s="1289"/>
      <c r="I171" s="1209"/>
    </row>
    <row r="172" spans="1:9" s="1618" customFormat="1" ht="15" customHeight="1" x14ac:dyDescent="0.2">
      <c r="A172" s="1213"/>
      <c r="B172" s="72"/>
      <c r="C172" s="1307">
        <v>8</v>
      </c>
      <c r="D172" s="1305"/>
      <c r="E172" s="1305"/>
      <c r="F172" s="1305"/>
      <c r="G172" s="1289"/>
      <c r="H172" s="1289"/>
      <c r="I172" s="1209"/>
    </row>
    <row r="173" spans="1:9" s="1618" customFormat="1" ht="15" customHeight="1" x14ac:dyDescent="0.2">
      <c r="A173" s="1213"/>
      <c r="B173" s="72"/>
      <c r="C173" s="1307">
        <v>9</v>
      </c>
      <c r="D173" s="1305"/>
      <c r="E173" s="1305"/>
      <c r="F173" s="1305"/>
      <c r="G173" s="1289"/>
      <c r="H173" s="1289"/>
      <c r="I173" s="1209"/>
    </row>
    <row r="174" spans="1:9" s="1618" customFormat="1" ht="15" customHeight="1" x14ac:dyDescent="0.2">
      <c r="A174" s="1213"/>
      <c r="B174" s="72"/>
      <c r="C174" s="1307">
        <v>10</v>
      </c>
      <c r="D174" s="1305"/>
      <c r="E174" s="1305"/>
      <c r="F174" s="1305"/>
      <c r="G174" s="1289"/>
      <c r="H174" s="1289"/>
      <c r="I174" s="1209"/>
    </row>
    <row r="175" spans="1:9" s="1618" customFormat="1" ht="15" customHeight="1" x14ac:dyDescent="0.2">
      <c r="A175" s="1213"/>
      <c r="B175" s="72"/>
      <c r="C175" s="1307">
        <v>11</v>
      </c>
      <c r="D175" s="1305"/>
      <c r="E175" s="1305"/>
      <c r="F175" s="1305"/>
      <c r="G175" s="1289"/>
      <c r="H175" s="1289"/>
      <c r="I175" s="1209"/>
    </row>
    <row r="176" spans="1:9" s="1618" customFormat="1" ht="15" customHeight="1" x14ac:dyDescent="0.2">
      <c r="A176" s="1213"/>
      <c r="B176" s="72"/>
      <c r="C176" s="1307">
        <v>12</v>
      </c>
      <c r="D176" s="1305"/>
      <c r="E176" s="1305"/>
      <c r="F176" s="1305"/>
      <c r="G176" s="1289"/>
      <c r="H176" s="1289"/>
      <c r="I176" s="1209"/>
    </row>
    <row r="177" spans="1:9" s="1618" customFormat="1" ht="15" customHeight="1" x14ac:dyDescent="0.2">
      <c r="A177" s="1213"/>
      <c r="B177" s="72"/>
      <c r="C177" s="1307">
        <v>13</v>
      </c>
      <c r="D177" s="1305"/>
      <c r="E177" s="1305"/>
      <c r="F177" s="1305"/>
      <c r="G177" s="1289"/>
      <c r="H177" s="1289"/>
      <c r="I177" s="1209"/>
    </row>
    <row r="178" spans="1:9" s="1618" customFormat="1" ht="15" customHeight="1" x14ac:dyDescent="0.2">
      <c r="A178" s="1213"/>
      <c r="B178" s="72"/>
      <c r="C178" s="1307">
        <v>14</v>
      </c>
      <c r="D178" s="1305"/>
      <c r="E178" s="1305"/>
      <c r="F178" s="1305"/>
      <c r="G178" s="1289"/>
      <c r="H178" s="1289"/>
      <c r="I178" s="1209"/>
    </row>
    <row r="179" spans="1:9" s="1618" customFormat="1" ht="15" customHeight="1" x14ac:dyDescent="0.2">
      <c r="A179" s="1213"/>
      <c r="B179" s="72"/>
      <c r="C179" s="1307">
        <v>15</v>
      </c>
      <c r="D179" s="1305"/>
      <c r="E179" s="1305"/>
      <c r="F179" s="1305"/>
      <c r="G179" s="1289"/>
      <c r="H179" s="1289"/>
      <c r="I179" s="1209"/>
    </row>
    <row r="180" spans="1:9" s="1618" customFormat="1" ht="15" customHeight="1" x14ac:dyDescent="0.2">
      <c r="A180" s="1213"/>
      <c r="B180" s="72"/>
      <c r="C180" s="1307">
        <v>16</v>
      </c>
      <c r="D180" s="1305"/>
      <c r="E180" s="1305"/>
      <c r="F180" s="1305"/>
      <c r="G180" s="1289"/>
      <c r="H180" s="1289"/>
      <c r="I180" s="1209"/>
    </row>
    <row r="181" spans="1:9" s="1618" customFormat="1" ht="15" customHeight="1" x14ac:dyDescent="0.2">
      <c r="A181" s="1213"/>
      <c r="B181" s="72"/>
      <c r="C181" s="1307">
        <v>17</v>
      </c>
      <c r="D181" s="1305"/>
      <c r="E181" s="1305"/>
      <c r="F181" s="1305"/>
      <c r="G181" s="1289"/>
      <c r="H181" s="1289"/>
      <c r="I181" s="1209"/>
    </row>
    <row r="182" spans="1:9" s="1618" customFormat="1" ht="15" customHeight="1" x14ac:dyDescent="0.2">
      <c r="A182" s="1213"/>
      <c r="B182" s="72"/>
      <c r="C182" s="1307">
        <v>18</v>
      </c>
      <c r="D182" s="1305"/>
      <c r="E182" s="1305"/>
      <c r="F182" s="1305"/>
      <c r="G182" s="1289"/>
      <c r="H182" s="1289"/>
      <c r="I182" s="1209"/>
    </row>
    <row r="183" spans="1:9" s="1618" customFormat="1" ht="15" customHeight="1" x14ac:dyDescent="0.2">
      <c r="A183" s="1213"/>
      <c r="B183" s="72"/>
      <c r="C183" s="1307">
        <v>19</v>
      </c>
      <c r="D183" s="1305"/>
      <c r="E183" s="1305"/>
      <c r="F183" s="1305"/>
      <c r="G183" s="1289"/>
      <c r="H183" s="1289"/>
      <c r="I183" s="1209"/>
    </row>
    <row r="184" spans="1:9" s="1618" customFormat="1" ht="15" customHeight="1" x14ac:dyDescent="0.2">
      <c r="A184" s="1213"/>
      <c r="B184" s="72"/>
      <c r="C184" s="1307">
        <v>20</v>
      </c>
      <c r="D184" s="1305"/>
      <c r="E184" s="1305"/>
      <c r="F184" s="1305"/>
      <c r="G184" s="1289"/>
      <c r="H184" s="1289"/>
      <c r="I184" s="1209"/>
    </row>
    <row r="185" spans="1:9" s="1618" customFormat="1" ht="15" customHeight="1" x14ac:dyDescent="0.2">
      <c r="A185" s="1213"/>
      <c r="B185" s="72"/>
      <c r="C185" s="1307">
        <v>21</v>
      </c>
      <c r="D185" s="1305"/>
      <c r="E185" s="1305"/>
      <c r="F185" s="1305"/>
      <c r="G185" s="1289"/>
      <c r="H185" s="1289"/>
      <c r="I185" s="1209"/>
    </row>
    <row r="186" spans="1:9" s="1618" customFormat="1" ht="15" customHeight="1" x14ac:dyDescent="0.2">
      <c r="A186" s="1213"/>
      <c r="B186" s="72"/>
      <c r="C186" s="1307">
        <v>22</v>
      </c>
      <c r="D186" s="1305"/>
      <c r="E186" s="1305"/>
      <c r="F186" s="1305"/>
      <c r="G186" s="1289"/>
      <c r="H186" s="1289"/>
      <c r="I186" s="1209"/>
    </row>
    <row r="187" spans="1:9" s="1618" customFormat="1" ht="15" customHeight="1" x14ac:dyDescent="0.2">
      <c r="A187" s="1213"/>
      <c r="B187" s="72"/>
      <c r="C187" s="1307">
        <v>23</v>
      </c>
      <c r="D187" s="1305"/>
      <c r="E187" s="1305"/>
      <c r="F187" s="1305"/>
      <c r="G187" s="1289"/>
      <c r="H187" s="1289"/>
      <c r="I187" s="1209"/>
    </row>
    <row r="188" spans="1:9" s="1618" customFormat="1" ht="15" customHeight="1" x14ac:dyDescent="0.2">
      <c r="A188" s="1213"/>
      <c r="B188" s="72"/>
      <c r="C188" s="1307">
        <v>24</v>
      </c>
      <c r="D188" s="1305"/>
      <c r="E188" s="1305"/>
      <c r="F188" s="1305"/>
      <c r="G188" s="1289"/>
      <c r="H188" s="1289"/>
      <c r="I188" s="1209"/>
    </row>
    <row r="189" spans="1:9" s="1618" customFormat="1" ht="15" customHeight="1" x14ac:dyDescent="0.2">
      <c r="A189" s="1213"/>
      <c r="B189" s="72"/>
      <c r="C189" s="1307">
        <v>25</v>
      </c>
      <c r="D189" s="1305"/>
      <c r="E189" s="1305"/>
      <c r="F189" s="1305"/>
      <c r="G189" s="1289"/>
      <c r="H189" s="1289"/>
      <c r="I189" s="1209"/>
    </row>
    <row r="190" spans="1:9" s="1618" customFormat="1" ht="15" customHeight="1" x14ac:dyDescent="0.2">
      <c r="A190" s="1213"/>
      <c r="B190" s="72"/>
      <c r="C190" s="1307">
        <v>26</v>
      </c>
      <c r="D190" s="1305"/>
      <c r="E190" s="1305"/>
      <c r="F190" s="1305"/>
      <c r="G190" s="1289"/>
      <c r="H190" s="1289"/>
      <c r="I190" s="1209"/>
    </row>
    <row r="191" spans="1:9" s="1618" customFormat="1" ht="15" customHeight="1" x14ac:dyDescent="0.2">
      <c r="A191" s="1213"/>
      <c r="B191" s="72"/>
      <c r="C191" s="1307">
        <v>27</v>
      </c>
      <c r="D191" s="1305"/>
      <c r="E191" s="1305"/>
      <c r="F191" s="1305"/>
      <c r="G191" s="1289"/>
      <c r="H191" s="1289"/>
      <c r="I191" s="1209"/>
    </row>
    <row r="192" spans="1:9" s="1618" customFormat="1" ht="15" customHeight="1" x14ac:dyDescent="0.2">
      <c r="A192" s="1213"/>
      <c r="B192" s="72"/>
      <c r="C192" s="1307">
        <v>28</v>
      </c>
      <c r="D192" s="1305"/>
      <c r="E192" s="1305"/>
      <c r="F192" s="1305"/>
      <c r="G192" s="1289"/>
      <c r="H192" s="1289"/>
      <c r="I192" s="1209"/>
    </row>
    <row r="193" spans="1:9" s="1618" customFormat="1" ht="15" customHeight="1" x14ac:dyDescent="0.2">
      <c r="A193" s="1213"/>
      <c r="B193" s="72"/>
      <c r="C193" s="1307">
        <v>29</v>
      </c>
      <c r="D193" s="1305"/>
      <c r="E193" s="1305"/>
      <c r="F193" s="1305"/>
      <c r="G193" s="1289"/>
      <c r="H193" s="1289"/>
      <c r="I193" s="1209"/>
    </row>
    <row r="194" spans="1:9" s="1618" customFormat="1" ht="15" customHeight="1" x14ac:dyDescent="0.2">
      <c r="A194" s="1213"/>
      <c r="B194" s="72"/>
      <c r="C194" s="1307">
        <v>30</v>
      </c>
      <c r="D194" s="1305"/>
      <c r="E194" s="1305"/>
      <c r="F194" s="1305"/>
      <c r="G194" s="1289"/>
      <c r="H194" s="1289"/>
      <c r="I194" s="1209"/>
    </row>
    <row r="195" spans="1:9" s="1618" customFormat="1" ht="15" customHeight="1" x14ac:dyDescent="0.2">
      <c r="A195" s="1213"/>
      <c r="B195" s="72"/>
      <c r="C195" s="1307">
        <v>31</v>
      </c>
      <c r="D195" s="1305"/>
      <c r="E195" s="1305"/>
      <c r="F195" s="1305"/>
      <c r="G195" s="1289"/>
      <c r="H195" s="1289"/>
      <c r="I195" s="1209"/>
    </row>
    <row r="196" spans="1:9" s="1618" customFormat="1" ht="15" customHeight="1" x14ac:dyDescent="0.2">
      <c r="A196" s="1213"/>
      <c r="B196" s="72"/>
      <c r="C196" s="1307">
        <v>32</v>
      </c>
      <c r="D196" s="1305"/>
      <c r="E196" s="1305"/>
      <c r="F196" s="1305"/>
      <c r="G196" s="1289"/>
      <c r="H196" s="1289"/>
      <c r="I196" s="1209"/>
    </row>
    <row r="197" spans="1:9" s="1618" customFormat="1" ht="15" customHeight="1" x14ac:dyDescent="0.2">
      <c r="A197" s="1213"/>
      <c r="B197" s="72"/>
      <c r="C197" s="1307">
        <v>33</v>
      </c>
      <c r="D197" s="1305"/>
      <c r="E197" s="1305"/>
      <c r="F197" s="1305"/>
      <c r="G197" s="1289"/>
      <c r="H197" s="1289"/>
      <c r="I197" s="1209"/>
    </row>
    <row r="198" spans="1:9" s="1618" customFormat="1" ht="15" customHeight="1" x14ac:dyDescent="0.2">
      <c r="A198" s="1213"/>
      <c r="B198" s="72"/>
      <c r="C198" s="1307">
        <v>34</v>
      </c>
      <c r="D198" s="1305"/>
      <c r="E198" s="1305"/>
      <c r="F198" s="1305"/>
      <c r="G198" s="1289"/>
      <c r="H198" s="1289"/>
      <c r="I198" s="1209"/>
    </row>
    <row r="199" spans="1:9" s="1618" customFormat="1" ht="15" customHeight="1" x14ac:dyDescent="0.2">
      <c r="A199" s="1213"/>
      <c r="B199" s="72"/>
      <c r="C199" s="1307">
        <v>35</v>
      </c>
      <c r="D199" s="1305"/>
      <c r="E199" s="1305"/>
      <c r="F199" s="1305"/>
      <c r="G199" s="1289"/>
      <c r="H199" s="1289"/>
      <c r="I199" s="1209"/>
    </row>
    <row r="200" spans="1:9" s="1618" customFormat="1" ht="15" customHeight="1" x14ac:dyDescent="0.2">
      <c r="A200" s="1213"/>
      <c r="B200" s="72"/>
      <c r="C200" s="1307">
        <v>36</v>
      </c>
      <c r="D200" s="1305"/>
      <c r="E200" s="1305"/>
      <c r="F200" s="1305"/>
      <c r="G200" s="1289"/>
      <c r="H200" s="1289"/>
      <c r="I200" s="1209"/>
    </row>
    <row r="201" spans="1:9" s="1618" customFormat="1" ht="15" customHeight="1" x14ac:dyDescent="0.2">
      <c r="A201" s="1213"/>
      <c r="B201" s="72"/>
      <c r="C201" s="1307">
        <v>37</v>
      </c>
      <c r="D201" s="1305"/>
      <c r="E201" s="1305"/>
      <c r="F201" s="1305"/>
      <c r="G201" s="1289"/>
      <c r="H201" s="1289"/>
      <c r="I201" s="1209"/>
    </row>
    <row r="202" spans="1:9" s="1618" customFormat="1" ht="15" customHeight="1" x14ac:dyDescent="0.2">
      <c r="A202" s="1213"/>
      <c r="B202" s="72"/>
      <c r="C202" s="1307">
        <v>38</v>
      </c>
      <c r="D202" s="1305"/>
      <c r="E202" s="1305"/>
      <c r="F202" s="1305"/>
      <c r="G202" s="1289"/>
      <c r="H202" s="1289"/>
      <c r="I202" s="1209"/>
    </row>
    <row r="203" spans="1:9" s="1618" customFormat="1" ht="15" customHeight="1" x14ac:dyDescent="0.2">
      <c r="A203" s="1213"/>
      <c r="B203" s="72"/>
      <c r="C203" s="1307">
        <v>39</v>
      </c>
      <c r="D203" s="1305"/>
      <c r="E203" s="1305"/>
      <c r="F203" s="1305"/>
      <c r="G203" s="1289"/>
      <c r="H203" s="1289"/>
      <c r="I203" s="1209"/>
    </row>
    <row r="204" spans="1:9" s="1618" customFormat="1" ht="15" customHeight="1" x14ac:dyDescent="0.2">
      <c r="A204" s="1213"/>
      <c r="B204" s="72"/>
      <c r="C204" s="1307">
        <v>40</v>
      </c>
      <c r="D204" s="1305"/>
      <c r="E204" s="1305"/>
      <c r="F204" s="1305"/>
      <c r="G204" s="1289"/>
      <c r="H204" s="1289"/>
      <c r="I204" s="1209"/>
    </row>
    <row r="205" spans="1:9" s="1618" customFormat="1" ht="15" customHeight="1" x14ac:dyDescent="0.2">
      <c r="A205" s="1213"/>
      <c r="B205" s="72"/>
      <c r="C205" s="1307">
        <v>41</v>
      </c>
      <c r="D205" s="1305"/>
      <c r="E205" s="1305"/>
      <c r="F205" s="1305"/>
      <c r="G205" s="1289"/>
      <c r="H205" s="1289"/>
      <c r="I205" s="1209"/>
    </row>
    <row r="206" spans="1:9" s="1618" customFormat="1" ht="15" customHeight="1" x14ac:dyDescent="0.2">
      <c r="A206" s="1213"/>
      <c r="B206" s="72"/>
      <c r="C206" s="1307">
        <v>42</v>
      </c>
      <c r="D206" s="1305"/>
      <c r="E206" s="1305"/>
      <c r="F206" s="1305"/>
      <c r="G206" s="1289"/>
      <c r="H206" s="1289"/>
      <c r="I206" s="1209"/>
    </row>
    <row r="207" spans="1:9" s="1618" customFormat="1" ht="15" customHeight="1" x14ac:dyDescent="0.2">
      <c r="A207" s="1213"/>
      <c r="B207" s="72"/>
      <c r="C207" s="1307">
        <v>43</v>
      </c>
      <c r="D207" s="1305"/>
      <c r="E207" s="1305"/>
      <c r="F207" s="1305"/>
      <c r="G207" s="1289"/>
      <c r="H207" s="1289"/>
      <c r="I207" s="1209"/>
    </row>
    <row r="208" spans="1:9" s="1618" customFormat="1" ht="15" customHeight="1" x14ac:dyDescent="0.2">
      <c r="A208" s="1213"/>
      <c r="B208" s="72"/>
      <c r="C208" s="1307">
        <v>44</v>
      </c>
      <c r="D208" s="1305"/>
      <c r="E208" s="1305"/>
      <c r="F208" s="1305"/>
      <c r="G208" s="1289"/>
      <c r="H208" s="1289"/>
      <c r="I208" s="1209"/>
    </row>
    <row r="209" spans="1:9" s="1618" customFormat="1" ht="15" customHeight="1" x14ac:dyDescent="0.2">
      <c r="A209" s="1213"/>
      <c r="B209" s="72"/>
      <c r="C209" s="1307">
        <v>45</v>
      </c>
      <c r="D209" s="1305"/>
      <c r="E209" s="1305"/>
      <c r="F209" s="1305"/>
      <c r="G209" s="1289"/>
      <c r="H209" s="1289"/>
      <c r="I209" s="1209"/>
    </row>
    <row r="210" spans="1:9" s="1618" customFormat="1" ht="15" customHeight="1" x14ac:dyDescent="0.2">
      <c r="A210" s="1213"/>
      <c r="B210" s="72"/>
      <c r="C210" s="1307">
        <v>46</v>
      </c>
      <c r="D210" s="1305"/>
      <c r="E210" s="1305"/>
      <c r="F210" s="1305"/>
      <c r="G210" s="1289"/>
      <c r="H210" s="1289"/>
      <c r="I210" s="1209"/>
    </row>
    <row r="211" spans="1:9" s="1618" customFormat="1" ht="15" customHeight="1" x14ac:dyDescent="0.2">
      <c r="A211" s="1213"/>
      <c r="B211" s="72"/>
      <c r="C211" s="1307">
        <v>47</v>
      </c>
      <c r="D211" s="1305"/>
      <c r="E211" s="1305"/>
      <c r="F211" s="1305"/>
      <c r="G211" s="1289"/>
      <c r="H211" s="1289"/>
      <c r="I211" s="1209"/>
    </row>
    <row r="212" spans="1:9" s="1618" customFormat="1" ht="15" customHeight="1" x14ac:dyDescent="0.2">
      <c r="A212" s="1213"/>
      <c r="B212" s="72"/>
      <c r="C212" s="1307">
        <v>48</v>
      </c>
      <c r="D212" s="1305"/>
      <c r="E212" s="1305"/>
      <c r="F212" s="1305"/>
      <c r="G212" s="1289"/>
      <c r="H212" s="1289"/>
      <c r="I212" s="1209"/>
    </row>
    <row r="213" spans="1:9" s="1618" customFormat="1" ht="15" customHeight="1" x14ac:dyDescent="0.2">
      <c r="A213" s="1213"/>
      <c r="B213" s="72"/>
      <c r="C213" s="1307">
        <v>49</v>
      </c>
      <c r="D213" s="1305"/>
      <c r="E213" s="1305"/>
      <c r="F213" s="1305"/>
      <c r="G213" s="1289"/>
      <c r="H213" s="1289"/>
      <c r="I213" s="1209"/>
    </row>
    <row r="214" spans="1:9" s="1618" customFormat="1" ht="15" customHeight="1" x14ac:dyDescent="0.2">
      <c r="A214" s="1213"/>
      <c r="B214" s="72"/>
      <c r="C214" s="1307">
        <v>50</v>
      </c>
      <c r="D214" s="1305"/>
      <c r="E214" s="1305"/>
      <c r="F214" s="1305"/>
      <c r="G214" s="1289"/>
      <c r="H214" s="1289"/>
      <c r="I214" s="1209"/>
    </row>
    <row r="215" spans="1:9" s="1618" customFormat="1" ht="15" customHeight="1" x14ac:dyDescent="0.2">
      <c r="A215" s="1213"/>
      <c r="B215" s="72"/>
      <c r="C215" s="1307">
        <v>51</v>
      </c>
      <c r="D215" s="1305"/>
      <c r="E215" s="1305"/>
      <c r="F215" s="1305"/>
      <c r="G215" s="1289"/>
      <c r="H215" s="1289"/>
      <c r="I215" s="1209"/>
    </row>
    <row r="216" spans="1:9" s="1618" customFormat="1" ht="15" customHeight="1" x14ac:dyDescent="0.2">
      <c r="A216" s="1213"/>
      <c r="B216" s="72"/>
      <c r="C216" s="1307">
        <v>52</v>
      </c>
      <c r="D216" s="1305"/>
      <c r="E216" s="1305"/>
      <c r="F216" s="1305"/>
      <c r="G216" s="1289"/>
      <c r="H216" s="1289"/>
      <c r="I216" s="1209"/>
    </row>
    <row r="217" spans="1:9" s="1618" customFormat="1" ht="15" customHeight="1" x14ac:dyDescent="0.2">
      <c r="A217" s="1213"/>
      <c r="B217" s="72"/>
      <c r="C217" s="1307">
        <v>53</v>
      </c>
      <c r="D217" s="1305"/>
      <c r="E217" s="1305"/>
      <c r="F217" s="1305"/>
      <c r="G217" s="1289"/>
      <c r="H217" s="1289"/>
      <c r="I217" s="1209"/>
    </row>
    <row r="218" spans="1:9" s="1618" customFormat="1" ht="15" customHeight="1" x14ac:dyDescent="0.2">
      <c r="A218" s="1213"/>
      <c r="B218" s="72"/>
      <c r="C218" s="1307">
        <v>54</v>
      </c>
      <c r="D218" s="1305"/>
      <c r="E218" s="1305"/>
      <c r="F218" s="1305"/>
      <c r="G218" s="1289"/>
      <c r="H218" s="1289"/>
      <c r="I218" s="1209"/>
    </row>
    <row r="219" spans="1:9" s="1618" customFormat="1" ht="15" customHeight="1" x14ac:dyDescent="0.2">
      <c r="A219" s="1213"/>
      <c r="B219" s="72"/>
      <c r="C219" s="1307">
        <v>55</v>
      </c>
      <c r="D219" s="1305"/>
      <c r="E219" s="1305"/>
      <c r="F219" s="1305"/>
      <c r="G219" s="1289"/>
      <c r="H219" s="1289"/>
      <c r="I219" s="1209"/>
    </row>
    <row r="220" spans="1:9" s="1618" customFormat="1" ht="15" customHeight="1" x14ac:dyDescent="0.2">
      <c r="A220" s="1213"/>
      <c r="B220" s="72"/>
      <c r="C220" s="1307">
        <v>56</v>
      </c>
      <c r="D220" s="1305"/>
      <c r="E220" s="1305"/>
      <c r="F220" s="1305"/>
      <c r="G220" s="1289"/>
      <c r="H220" s="1289"/>
      <c r="I220" s="1209"/>
    </row>
    <row r="221" spans="1:9" s="1618" customFormat="1" ht="15" customHeight="1" x14ac:dyDescent="0.2">
      <c r="A221" s="1213"/>
      <c r="B221" s="72"/>
      <c r="C221" s="1307">
        <v>57</v>
      </c>
      <c r="D221" s="1305"/>
      <c r="E221" s="1305"/>
      <c r="F221" s="1305"/>
      <c r="G221" s="1289"/>
      <c r="H221" s="1289"/>
      <c r="I221" s="1209"/>
    </row>
    <row r="222" spans="1:9" s="1618" customFormat="1" ht="15" customHeight="1" x14ac:dyDescent="0.2">
      <c r="A222" s="1213"/>
      <c r="B222" s="72"/>
      <c r="C222" s="1307">
        <v>58</v>
      </c>
      <c r="D222" s="1305"/>
      <c r="E222" s="1305"/>
      <c r="F222" s="1305"/>
      <c r="G222" s="1289"/>
      <c r="H222" s="1289"/>
      <c r="I222" s="1209"/>
    </row>
    <row r="223" spans="1:9" s="1618" customFormat="1" ht="15" customHeight="1" x14ac:dyDescent="0.2">
      <c r="A223" s="1213"/>
      <c r="B223" s="72"/>
      <c r="C223" s="1307">
        <v>59</v>
      </c>
      <c r="D223" s="1305"/>
      <c r="E223" s="1305"/>
      <c r="F223" s="1305"/>
      <c r="G223" s="1289"/>
      <c r="H223" s="1289"/>
      <c r="I223" s="1209"/>
    </row>
    <row r="224" spans="1:9" s="1618" customFormat="1" ht="15" customHeight="1" x14ac:dyDescent="0.2">
      <c r="A224" s="1213"/>
      <c r="B224" s="72"/>
      <c r="C224" s="1307">
        <v>60</v>
      </c>
      <c r="D224" s="1305"/>
      <c r="E224" s="1305"/>
      <c r="F224" s="1305"/>
      <c r="G224" s="1289"/>
      <c r="H224" s="1289"/>
      <c r="I224" s="1209"/>
    </row>
    <row r="225" spans="1:9" s="1618" customFormat="1" ht="15" customHeight="1" x14ac:dyDescent="0.2">
      <c r="A225" s="1213"/>
      <c r="B225" s="72"/>
      <c r="C225" s="1307">
        <v>61</v>
      </c>
      <c r="D225" s="1305"/>
      <c r="E225" s="1305"/>
      <c r="F225" s="1305"/>
      <c r="G225" s="1289"/>
      <c r="H225" s="1289"/>
      <c r="I225" s="1209"/>
    </row>
    <row r="226" spans="1:9" s="1618" customFormat="1" ht="15" customHeight="1" x14ac:dyDescent="0.2">
      <c r="A226" s="1213"/>
      <c r="B226" s="72"/>
      <c r="C226" s="1307">
        <v>62</v>
      </c>
      <c r="D226" s="1305"/>
      <c r="E226" s="1305"/>
      <c r="F226" s="1305"/>
      <c r="G226" s="1289"/>
      <c r="H226" s="1289"/>
      <c r="I226" s="1209"/>
    </row>
    <row r="227" spans="1:9" s="1618" customFormat="1" ht="15" customHeight="1" x14ac:dyDescent="0.2">
      <c r="A227" s="1213"/>
      <c r="B227" s="72"/>
      <c r="C227" s="1307">
        <v>63</v>
      </c>
      <c r="D227" s="1305"/>
      <c r="E227" s="1305"/>
      <c r="F227" s="1305"/>
      <c r="G227" s="1289"/>
      <c r="H227" s="1289"/>
      <c r="I227" s="1209"/>
    </row>
    <row r="228" spans="1:9" s="1618" customFormat="1" ht="15" customHeight="1" x14ac:dyDescent="0.2">
      <c r="A228" s="1213"/>
      <c r="B228" s="72"/>
      <c r="C228" s="1307">
        <v>64</v>
      </c>
      <c r="D228" s="1305"/>
      <c r="E228" s="1305"/>
      <c r="F228" s="1305"/>
      <c r="G228" s="1289"/>
      <c r="H228" s="1289"/>
      <c r="I228" s="1209"/>
    </row>
    <row r="229" spans="1:9" s="1618" customFormat="1" ht="15" customHeight="1" x14ac:dyDescent="0.2">
      <c r="A229" s="1213"/>
      <c r="B229" s="72"/>
      <c r="C229" s="1307">
        <v>65</v>
      </c>
      <c r="D229" s="1305"/>
      <c r="E229" s="1305"/>
      <c r="F229" s="1305"/>
      <c r="G229" s="1289"/>
      <c r="H229" s="1289"/>
      <c r="I229" s="1209"/>
    </row>
    <row r="230" spans="1:9" s="1618" customFormat="1" ht="15" customHeight="1" x14ac:dyDescent="0.2">
      <c r="A230" s="1213"/>
      <c r="B230" s="72"/>
      <c r="C230" s="1307">
        <v>66</v>
      </c>
      <c r="D230" s="1305"/>
      <c r="E230" s="1305"/>
      <c r="F230" s="1305"/>
      <c r="G230" s="1289"/>
      <c r="H230" s="1289"/>
      <c r="I230" s="1209"/>
    </row>
    <row r="231" spans="1:9" s="1618" customFormat="1" ht="15" customHeight="1" x14ac:dyDescent="0.2">
      <c r="A231" s="1213"/>
      <c r="B231" s="72"/>
      <c r="C231" s="1307">
        <v>67</v>
      </c>
      <c r="D231" s="1305"/>
      <c r="E231" s="1305"/>
      <c r="F231" s="1305"/>
      <c r="G231" s="1289"/>
      <c r="H231" s="1289"/>
      <c r="I231" s="1209"/>
    </row>
    <row r="232" spans="1:9" s="1618" customFormat="1" ht="15" customHeight="1" x14ac:dyDescent="0.2">
      <c r="A232" s="1213"/>
      <c r="B232" s="72"/>
      <c r="C232" s="1307">
        <v>68</v>
      </c>
      <c r="D232" s="1305"/>
      <c r="E232" s="1305"/>
      <c r="F232" s="1305"/>
      <c r="G232" s="1289"/>
      <c r="H232" s="1289"/>
      <c r="I232" s="1209"/>
    </row>
    <row r="233" spans="1:9" s="1618" customFormat="1" ht="15" customHeight="1" x14ac:dyDescent="0.2">
      <c r="A233" s="1213"/>
      <c r="B233" s="72"/>
      <c r="C233" s="1307">
        <v>69</v>
      </c>
      <c r="D233" s="1305"/>
      <c r="E233" s="1305"/>
      <c r="F233" s="1305"/>
      <c r="G233" s="1289"/>
      <c r="H233" s="1289"/>
      <c r="I233" s="1209"/>
    </row>
    <row r="234" spans="1:9" s="1618" customFormat="1" ht="15" customHeight="1" x14ac:dyDescent="0.2">
      <c r="A234" s="1213"/>
      <c r="B234" s="72"/>
      <c r="C234" s="1307">
        <v>70</v>
      </c>
      <c r="D234" s="1305"/>
      <c r="E234" s="1305"/>
      <c r="F234" s="1305"/>
      <c r="G234" s="1289"/>
      <c r="H234" s="1289"/>
      <c r="I234" s="1209"/>
    </row>
    <row r="235" spans="1:9" s="1618" customFormat="1" ht="15" customHeight="1" x14ac:dyDescent="0.2">
      <c r="A235" s="1213"/>
      <c r="B235" s="72"/>
      <c r="C235" s="1307">
        <v>71</v>
      </c>
      <c r="D235" s="1305"/>
      <c r="E235" s="1305"/>
      <c r="F235" s="1305"/>
      <c r="G235" s="1289"/>
      <c r="H235" s="1289"/>
      <c r="I235" s="1209"/>
    </row>
    <row r="236" spans="1:9" s="1618" customFormat="1" ht="15" customHeight="1" x14ac:dyDescent="0.2">
      <c r="A236" s="1213"/>
      <c r="B236" s="72"/>
      <c r="C236" s="1307">
        <v>72</v>
      </c>
      <c r="D236" s="1305"/>
      <c r="E236" s="1305"/>
      <c r="F236" s="1305"/>
      <c r="G236" s="1289"/>
      <c r="H236" s="1289"/>
      <c r="I236" s="1209"/>
    </row>
    <row r="237" spans="1:9" s="1618" customFormat="1" ht="15" customHeight="1" x14ac:dyDescent="0.2">
      <c r="A237" s="1213"/>
      <c r="B237" s="72"/>
      <c r="C237" s="1307">
        <v>73</v>
      </c>
      <c r="D237" s="1305"/>
      <c r="E237" s="1305"/>
      <c r="F237" s="1305"/>
      <c r="G237" s="1289"/>
      <c r="H237" s="1289"/>
      <c r="I237" s="1209"/>
    </row>
    <row r="238" spans="1:9" s="1618" customFormat="1" ht="15" customHeight="1" x14ac:dyDescent="0.2">
      <c r="A238" s="1213"/>
      <c r="B238" s="72"/>
      <c r="C238" s="1307">
        <v>74</v>
      </c>
      <c r="D238" s="1305"/>
      <c r="E238" s="1305"/>
      <c r="F238" s="1305"/>
      <c r="G238" s="1289"/>
      <c r="H238" s="1289"/>
      <c r="I238" s="1209"/>
    </row>
    <row r="239" spans="1:9" s="1618" customFormat="1" ht="15" customHeight="1" x14ac:dyDescent="0.2">
      <c r="A239" s="1213"/>
      <c r="B239" s="72"/>
      <c r="C239" s="1307">
        <v>75</v>
      </c>
      <c r="D239" s="1305"/>
      <c r="E239" s="1305"/>
      <c r="F239" s="1305"/>
      <c r="G239" s="1289"/>
      <c r="H239" s="1289"/>
      <c r="I239" s="1209"/>
    </row>
    <row r="240" spans="1:9" s="1618" customFormat="1" ht="15" customHeight="1" x14ac:dyDescent="0.2">
      <c r="A240" s="1213"/>
      <c r="B240" s="72"/>
      <c r="C240" s="1307">
        <v>76</v>
      </c>
      <c r="D240" s="1305"/>
      <c r="E240" s="1305"/>
      <c r="F240" s="1305"/>
      <c r="G240" s="1289"/>
      <c r="H240" s="1289"/>
      <c r="I240" s="1209"/>
    </row>
    <row r="241" spans="1:9" s="1618" customFormat="1" ht="15" customHeight="1" x14ac:dyDescent="0.2">
      <c r="A241" s="1213"/>
      <c r="B241" s="72"/>
      <c r="C241" s="1307">
        <v>77</v>
      </c>
      <c r="D241" s="1305"/>
      <c r="E241" s="1305"/>
      <c r="F241" s="1305"/>
      <c r="G241" s="1289"/>
      <c r="H241" s="1289"/>
      <c r="I241" s="1209"/>
    </row>
    <row r="242" spans="1:9" s="1618" customFormat="1" ht="15" customHeight="1" x14ac:dyDescent="0.2">
      <c r="A242" s="1213"/>
      <c r="B242" s="72"/>
      <c r="C242" s="1307">
        <v>78</v>
      </c>
      <c r="D242" s="1305"/>
      <c r="E242" s="1305"/>
      <c r="F242" s="1305"/>
      <c r="G242" s="1289"/>
      <c r="H242" s="1289"/>
      <c r="I242" s="1209"/>
    </row>
    <row r="243" spans="1:9" s="1618" customFormat="1" ht="15" customHeight="1" x14ac:dyDescent="0.2">
      <c r="A243" s="1213"/>
      <c r="B243" s="72"/>
      <c r="C243" s="1307">
        <v>79</v>
      </c>
      <c r="D243" s="1305"/>
      <c r="E243" s="1305"/>
      <c r="F243" s="1305"/>
      <c r="G243" s="1289"/>
      <c r="H243" s="1289"/>
      <c r="I243" s="1209"/>
    </row>
    <row r="244" spans="1:9" s="1618" customFormat="1" ht="15" customHeight="1" x14ac:dyDescent="0.2">
      <c r="A244" s="1213"/>
      <c r="B244" s="72"/>
      <c r="C244" s="1307">
        <v>80</v>
      </c>
      <c r="D244" s="1305"/>
      <c r="E244" s="1305"/>
      <c r="F244" s="1305"/>
      <c r="G244" s="1289"/>
      <c r="H244" s="1289"/>
      <c r="I244" s="1209"/>
    </row>
    <row r="245" spans="1:9" s="1618" customFormat="1" ht="15" customHeight="1" x14ac:dyDescent="0.2">
      <c r="A245" s="1213"/>
      <c r="B245" s="72"/>
      <c r="C245" s="1307">
        <v>81</v>
      </c>
      <c r="D245" s="1305"/>
      <c r="E245" s="1305"/>
      <c r="F245" s="1305"/>
      <c r="G245" s="1289"/>
      <c r="H245" s="1289"/>
      <c r="I245" s="1209"/>
    </row>
    <row r="246" spans="1:9" s="1207" customFormat="1" ht="15" customHeight="1" x14ac:dyDescent="0.2">
      <c r="A246" s="1213"/>
      <c r="B246" s="1208"/>
      <c r="C246" s="1307">
        <v>82</v>
      </c>
      <c r="D246" s="1305"/>
      <c r="E246" s="1305"/>
      <c r="F246" s="1305"/>
      <c r="G246" s="1208"/>
      <c r="H246" s="1208"/>
      <c r="I246" s="1209"/>
    </row>
    <row r="247" spans="1:9" s="1618" customFormat="1" ht="15" customHeight="1" x14ac:dyDescent="0.2">
      <c r="A247" s="1213"/>
      <c r="B247" s="1289"/>
      <c r="C247" s="1307">
        <v>83</v>
      </c>
      <c r="D247" s="1305"/>
      <c r="E247" s="1305"/>
      <c r="F247" s="1305"/>
      <c r="G247" s="1289"/>
      <c r="H247" s="1289"/>
      <c r="I247" s="1209"/>
    </row>
    <row r="248" spans="1:9" s="1618" customFormat="1" ht="15" customHeight="1" x14ac:dyDescent="0.2">
      <c r="A248" s="1213"/>
      <c r="B248" s="1289"/>
      <c r="C248" s="1307">
        <v>84</v>
      </c>
      <c r="D248" s="1305"/>
      <c r="E248" s="1305"/>
      <c r="F248" s="1305"/>
      <c r="G248" s="1289"/>
      <c r="H248" s="1289"/>
      <c r="I248" s="1209"/>
    </row>
    <row r="249" spans="1:9" s="1618" customFormat="1" ht="15" customHeight="1" x14ac:dyDescent="0.2">
      <c r="A249" s="1213"/>
      <c r="B249" s="1289"/>
      <c r="C249" s="1307">
        <v>85</v>
      </c>
      <c r="D249" s="1305"/>
      <c r="E249" s="1305"/>
      <c r="F249" s="1305"/>
      <c r="G249" s="1289"/>
      <c r="H249" s="1289"/>
      <c r="I249" s="1209"/>
    </row>
    <row r="250" spans="1:9" s="1618" customFormat="1" ht="15" customHeight="1" x14ac:dyDescent="0.2">
      <c r="A250" s="1213"/>
      <c r="B250" s="1289"/>
      <c r="C250" s="1307">
        <v>86</v>
      </c>
      <c r="D250" s="1305"/>
      <c r="E250" s="1305"/>
      <c r="F250" s="1305"/>
      <c r="G250" s="1289"/>
      <c r="H250" s="1289"/>
      <c r="I250" s="1209"/>
    </row>
    <row r="251" spans="1:9" s="1618" customFormat="1" ht="15" customHeight="1" x14ac:dyDescent="0.2">
      <c r="A251" s="1213"/>
      <c r="B251" s="1289"/>
      <c r="C251" s="1307">
        <v>87</v>
      </c>
      <c r="D251" s="1305"/>
      <c r="E251" s="1305"/>
      <c r="F251" s="1305"/>
      <c r="G251" s="1289"/>
      <c r="H251" s="1289"/>
      <c r="I251" s="1209"/>
    </row>
    <row r="252" spans="1:9" s="1618" customFormat="1" ht="15" customHeight="1" x14ac:dyDescent="0.2">
      <c r="A252" s="1213"/>
      <c r="B252" s="1289"/>
      <c r="C252" s="1307">
        <v>88</v>
      </c>
      <c r="D252" s="1305"/>
      <c r="E252" s="1305"/>
      <c r="F252" s="1305"/>
      <c r="G252" s="1289"/>
      <c r="H252" s="1289"/>
      <c r="I252" s="1209"/>
    </row>
    <row r="253" spans="1:9" s="1618" customFormat="1" ht="15" customHeight="1" x14ac:dyDescent="0.2">
      <c r="A253" s="1213"/>
      <c r="B253" s="1289"/>
      <c r="C253" s="1307">
        <v>89</v>
      </c>
      <c r="D253" s="1305"/>
      <c r="E253" s="1305"/>
      <c r="F253" s="1305"/>
      <c r="G253" s="1289"/>
      <c r="H253" s="1289"/>
      <c r="I253" s="1209"/>
    </row>
    <row r="254" spans="1:9" s="1618" customFormat="1" ht="15" customHeight="1" x14ac:dyDescent="0.2">
      <c r="A254" s="1213"/>
      <c r="B254" s="1289"/>
      <c r="C254" s="1307">
        <v>90</v>
      </c>
      <c r="D254" s="1305"/>
      <c r="E254" s="1305"/>
      <c r="F254" s="1305"/>
      <c r="G254" s="1289"/>
      <c r="H254" s="1289"/>
      <c r="I254" s="1209"/>
    </row>
    <row r="255" spans="1:9" s="1618" customFormat="1" ht="15" customHeight="1" x14ac:dyDescent="0.2">
      <c r="A255" s="1213"/>
      <c r="B255" s="1289"/>
      <c r="C255" s="1307">
        <v>91</v>
      </c>
      <c r="D255" s="1305"/>
      <c r="E255" s="1305"/>
      <c r="F255" s="1305"/>
      <c r="G255" s="1289"/>
      <c r="H255" s="1289"/>
      <c r="I255" s="1209"/>
    </row>
    <row r="256" spans="1:9" s="1618" customFormat="1" ht="15" customHeight="1" x14ac:dyDescent="0.2">
      <c r="A256" s="1213"/>
      <c r="B256" s="1289"/>
      <c r="C256" s="1307">
        <v>92</v>
      </c>
      <c r="D256" s="1305"/>
      <c r="E256" s="1305"/>
      <c r="F256" s="1305"/>
      <c r="G256" s="1289"/>
      <c r="H256" s="1289"/>
      <c r="I256" s="1209"/>
    </row>
    <row r="257" spans="1:9" s="1618" customFormat="1" ht="15" customHeight="1" x14ac:dyDescent="0.2">
      <c r="A257" s="1213"/>
      <c r="B257" s="1289"/>
      <c r="C257" s="1307">
        <v>93</v>
      </c>
      <c r="D257" s="1305"/>
      <c r="E257" s="1305"/>
      <c r="F257" s="1305"/>
      <c r="G257" s="1289"/>
      <c r="H257" s="1289"/>
      <c r="I257" s="1209"/>
    </row>
    <row r="258" spans="1:9" s="1618" customFormat="1" ht="15" customHeight="1" x14ac:dyDescent="0.2">
      <c r="A258" s="1213"/>
      <c r="B258" s="1289"/>
      <c r="C258" s="1307">
        <v>94</v>
      </c>
      <c r="D258" s="1305"/>
      <c r="E258" s="1305"/>
      <c r="F258" s="1305"/>
      <c r="G258" s="1289"/>
      <c r="H258" s="1289"/>
      <c r="I258" s="1209"/>
    </row>
    <row r="259" spans="1:9" s="1618" customFormat="1" ht="15" customHeight="1" x14ac:dyDescent="0.2">
      <c r="A259" s="1213"/>
      <c r="B259" s="1289"/>
      <c r="C259" s="1307">
        <v>95</v>
      </c>
      <c r="D259" s="1305"/>
      <c r="E259" s="1305"/>
      <c r="F259" s="1305"/>
      <c r="G259" s="1289"/>
      <c r="H259" s="1289"/>
      <c r="I259" s="1209"/>
    </row>
    <row r="260" spans="1:9" s="1618" customFormat="1" ht="15" customHeight="1" x14ac:dyDescent="0.2">
      <c r="A260" s="1213"/>
      <c r="B260" s="1289"/>
      <c r="C260" s="1307">
        <v>96</v>
      </c>
      <c r="D260" s="1305"/>
      <c r="E260" s="1305"/>
      <c r="F260" s="1305"/>
      <c r="G260" s="1289"/>
      <c r="H260" s="1289"/>
      <c r="I260" s="1209"/>
    </row>
    <row r="261" spans="1:9" s="1618" customFormat="1" ht="15" customHeight="1" x14ac:dyDescent="0.2">
      <c r="A261" s="1213"/>
      <c r="B261" s="1289"/>
      <c r="C261" s="1307">
        <v>97</v>
      </c>
      <c r="D261" s="1305"/>
      <c r="E261" s="1305"/>
      <c r="F261" s="1305"/>
      <c r="G261" s="1289"/>
      <c r="H261" s="1289"/>
      <c r="I261" s="1209"/>
    </row>
    <row r="262" spans="1:9" s="1618" customFormat="1" ht="15" customHeight="1" x14ac:dyDescent="0.2">
      <c r="A262" s="1213"/>
      <c r="B262" s="1289"/>
      <c r="C262" s="1307">
        <v>98</v>
      </c>
      <c r="D262" s="1305"/>
      <c r="E262" s="1305"/>
      <c r="F262" s="1305"/>
      <c r="G262" s="1289"/>
      <c r="H262" s="1289"/>
      <c r="I262" s="1209"/>
    </row>
    <row r="263" spans="1:9" s="1207" customFormat="1" ht="15" customHeight="1" x14ac:dyDescent="0.2">
      <c r="A263" s="1213"/>
      <c r="B263" s="1208"/>
      <c r="C263" s="1307">
        <v>99</v>
      </c>
      <c r="D263" s="1305"/>
      <c r="E263" s="1305"/>
      <c r="F263" s="1305"/>
      <c r="G263" s="1208"/>
      <c r="H263" s="1208"/>
      <c r="I263" s="1209"/>
    </row>
    <row r="264" spans="1:9" s="1207" customFormat="1" ht="15" customHeight="1" x14ac:dyDescent="0.2">
      <c r="A264" s="1213"/>
      <c r="B264" s="1028"/>
      <c r="C264" s="1646">
        <v>100</v>
      </c>
      <c r="D264" s="1177"/>
      <c r="E264" s="1177"/>
      <c r="F264" s="1177"/>
      <c r="G264" s="1208"/>
      <c r="H264" s="1208"/>
      <c r="I264" s="1209"/>
    </row>
    <row r="265" spans="1:9" s="1618" customFormat="1" ht="15" customHeight="1" x14ac:dyDescent="0.2">
      <c r="A265" s="1213"/>
      <c r="B265" s="1230" t="s">
        <v>1373</v>
      </c>
      <c r="C265" s="1645">
        <v>1</v>
      </c>
      <c r="D265" s="1231" t="s">
        <v>1363</v>
      </c>
      <c r="E265" s="1231"/>
      <c r="F265" s="1231"/>
      <c r="G265" s="1289"/>
      <c r="H265" s="1289"/>
      <c r="I265" s="1209"/>
    </row>
    <row r="266" spans="1:9" s="1618" customFormat="1" ht="15" customHeight="1" x14ac:dyDescent="0.2">
      <c r="A266" s="1213"/>
      <c r="B266" s="72"/>
      <c r="C266" s="1307">
        <v>2</v>
      </c>
      <c r="D266" s="1305" t="s">
        <v>1364</v>
      </c>
      <c r="E266" s="1305"/>
      <c r="F266" s="1305"/>
      <c r="G266" s="1289"/>
      <c r="H266" s="1289"/>
      <c r="I266" s="1209"/>
    </row>
    <row r="267" spans="1:9" s="1618" customFormat="1" ht="15" customHeight="1" x14ac:dyDescent="0.2">
      <c r="A267" s="1213"/>
      <c r="B267" s="72"/>
      <c r="C267" s="1307">
        <v>3</v>
      </c>
      <c r="D267" s="1305" t="s">
        <v>1365</v>
      </c>
      <c r="E267" s="1305"/>
      <c r="F267" s="1305"/>
      <c r="G267" s="1289"/>
      <c r="H267" s="1289"/>
      <c r="I267" s="1209"/>
    </row>
    <row r="268" spans="1:9" s="1618" customFormat="1" ht="15" customHeight="1" x14ac:dyDescent="0.2">
      <c r="A268" s="1213"/>
      <c r="B268" s="72"/>
      <c r="C268" s="1307">
        <v>4</v>
      </c>
      <c r="D268" s="1305" t="s">
        <v>1366</v>
      </c>
      <c r="E268" s="1305"/>
      <c r="F268" s="1305"/>
      <c r="G268" s="1289"/>
      <c r="H268" s="1289"/>
      <c r="I268" s="1209"/>
    </row>
    <row r="269" spans="1:9" s="1618" customFormat="1" ht="15" customHeight="1" x14ac:dyDescent="0.2">
      <c r="A269" s="1213"/>
      <c r="B269" s="72"/>
      <c r="C269" s="1307">
        <v>5</v>
      </c>
      <c r="D269" s="1305" t="s">
        <v>1367</v>
      </c>
      <c r="E269" s="1305"/>
      <c r="F269" s="1305"/>
      <c r="G269" s="1289"/>
      <c r="H269" s="1289"/>
      <c r="I269" s="1209"/>
    </row>
    <row r="270" spans="1:9" s="1618" customFormat="1" ht="15" customHeight="1" x14ac:dyDescent="0.2">
      <c r="A270" s="1213"/>
      <c r="B270" s="72"/>
      <c r="C270" s="1307">
        <v>6</v>
      </c>
      <c r="D270" s="1305" t="s">
        <v>1368</v>
      </c>
      <c r="E270" s="1305"/>
      <c r="F270" s="1305"/>
      <c r="G270" s="1289"/>
      <c r="H270" s="1289"/>
      <c r="I270" s="1209"/>
    </row>
    <row r="271" spans="1:9" s="1618" customFormat="1" ht="15" customHeight="1" x14ac:dyDescent="0.2">
      <c r="A271" s="1213"/>
      <c r="B271" s="72"/>
      <c r="C271" s="1307">
        <v>7</v>
      </c>
      <c r="D271" s="1305" t="s">
        <v>1369</v>
      </c>
      <c r="E271" s="1305"/>
      <c r="F271" s="1305"/>
      <c r="G271" s="1289"/>
      <c r="H271" s="1289"/>
      <c r="I271" s="1209"/>
    </row>
    <row r="272" spans="1:9" s="1618" customFormat="1" ht="15" customHeight="1" x14ac:dyDescent="0.2">
      <c r="A272" s="1213"/>
      <c r="B272" s="72"/>
      <c r="C272" s="1307">
        <v>8</v>
      </c>
      <c r="D272" s="1305" t="s">
        <v>1370</v>
      </c>
      <c r="E272" s="1305"/>
      <c r="F272" s="1305"/>
      <c r="G272" s="1289"/>
      <c r="H272" s="1289"/>
      <c r="I272" s="1209"/>
    </row>
    <row r="273" spans="1:9" s="1618" customFormat="1" ht="15" customHeight="1" x14ac:dyDescent="0.2">
      <c r="A273" s="1213"/>
      <c r="B273" s="72"/>
      <c r="C273" s="1307">
        <v>9</v>
      </c>
      <c r="D273" s="1305" t="s">
        <v>1371</v>
      </c>
      <c r="E273" s="1305"/>
      <c r="F273" s="1305"/>
      <c r="G273" s="1289"/>
      <c r="H273" s="1289"/>
      <c r="I273" s="1209"/>
    </row>
    <row r="274" spans="1:9" s="1618" customFormat="1" ht="15" customHeight="1" x14ac:dyDescent="0.2">
      <c r="A274" s="1213"/>
      <c r="B274" s="181"/>
      <c r="C274" s="1646">
        <v>10</v>
      </c>
      <c r="D274" s="1177" t="s">
        <v>1372</v>
      </c>
      <c r="E274" s="1177"/>
      <c r="F274" s="1177"/>
      <c r="G274" s="1289"/>
      <c r="H274" s="1289"/>
      <c r="I274" s="1209"/>
    </row>
    <row r="275" spans="1:9" ht="15" customHeight="1" x14ac:dyDescent="0.2">
      <c r="A275" s="121"/>
      <c r="B275" s="119"/>
      <c r="C275" s="119"/>
      <c r="D275" s="119"/>
      <c r="E275" s="119"/>
      <c r="F275" s="119"/>
      <c r="G275" s="119"/>
      <c r="H275" s="119"/>
      <c r="I275" s="12"/>
    </row>
  </sheetData>
  <sortState ref="D170:D195">
    <sortCondition ref="D170:D195"/>
  </sortState>
  <customSheetViews>
    <customSheetView guid="{7608A575-AD39-4DFE-B654-965E0A886A86}" scale="75" showPageBreaks="1" printArea="1" showRuler="0">
      <pane ySplit="1" topLeftCell="A2" activePane="bottomLeft" state="frozen"/>
      <selection pane="bottomLeft" activeCell="E5" sqref="E5"/>
      <pageMargins left="0.78740157480314965" right="0.78740157480314965" top="0.98425196850393704" bottom="0.98425196850393704" header="0.51181102362204722" footer="0.51181102362204722"/>
      <pageSetup paperSize="9" scale="55" fitToHeight="3" pageOrder="overThenDown" orientation="landscape"/>
      <headerFooter alignWithMargins="0">
        <oddHeader>&amp;L&amp;"Arial,Bold"&amp;14Basel Committee on Banking Supervision
QIS reporting template&amp;C&amp;14&amp;F
&amp;A&amp;R&amp;"Arial,Bold"&amp;14Confidential</oddHeader>
        <oddFooter>&amp;L&amp;14&amp;D  &amp;T&amp;R&amp;14Page &amp;P of &amp;N</oddFooter>
      </headerFooter>
    </customSheetView>
    <customSheetView guid="{53E8D147-A870-4F3F-BF63-24587CEF7636}" scale="75" showPageBreaks="1" printArea="1" showRuler="0">
      <pane ySplit="1" topLeftCell="A2" activePane="bottomLeft" state="frozen"/>
      <selection pane="bottomLeft" activeCell="A40" sqref="A40"/>
      <pageMargins left="0.78740157480314965" right="0.78740157480314965" top="0.98425196850393704" bottom="0.98425196850393704" header="0.51181102362204722" footer="0.51181102362204722"/>
      <pageSetup paperSize="9" scale="55" fitToHeight="3" pageOrder="overThenDown" orientation="landscape"/>
      <headerFooter alignWithMargins="0">
        <oddHeader>&amp;L&amp;"Arial,Bold"&amp;14Basel Committee on Banking Supervision
QIS reporting template&amp;C&amp;14&amp;F
&amp;A&amp;R&amp;"Arial,Bold"&amp;14Confidential</oddHeader>
        <oddFooter>&amp;L&amp;14&amp;D  &amp;T&amp;R&amp;14Page &amp;P of &amp;N</oddFooter>
      </headerFooter>
    </customSheetView>
    <customSheetView guid="{15489521-78C1-4B59-8BC9-AACD7EBC6362}" scale="75" showPageBreaks="1" printArea="1" showRuler="0">
      <pane ySplit="1" topLeftCell="A2" activePane="bottomLeft" state="frozen"/>
      <selection pane="bottomLeft" activeCell="A40" sqref="A40"/>
      <pageMargins left="0.78740157480314965" right="0.78740157480314965" top="0.98425196850393704" bottom="0.98425196850393704" header="0.51181102362204722" footer="0.51181102362204722"/>
      <pageSetup paperSize="9" scale="55" fitToHeight="3" pageOrder="overThenDown" orientation="landscape"/>
      <headerFooter alignWithMargins="0">
        <oddHeader>&amp;L&amp;"Arial,Bold"&amp;14Basel Committee on Banking Supervision
QIS reporting template&amp;C&amp;14&amp;F
&amp;A&amp;R&amp;"Arial,Bold"&amp;14Confidential</oddHeader>
        <oddFooter>&amp;L&amp;14&amp;D  &amp;T&amp;R&amp;14Page &amp;P of &amp;N</oddFooter>
      </headerFooter>
    </customSheetView>
  </customSheetViews>
  <mergeCells count="16">
    <mergeCell ref="B84:E84"/>
    <mergeCell ref="B85:E85"/>
    <mergeCell ref="B79:E79"/>
    <mergeCell ref="B80:E80"/>
    <mergeCell ref="B81:E81"/>
    <mergeCell ref="B82:E82"/>
    <mergeCell ref="B83:E83"/>
    <mergeCell ref="B18:E18"/>
    <mergeCell ref="B19:E19"/>
    <mergeCell ref="B76:E76"/>
    <mergeCell ref="B77:E77"/>
    <mergeCell ref="B78:E78"/>
    <mergeCell ref="B49:E49"/>
    <mergeCell ref="B56:E56"/>
    <mergeCell ref="B70:E70"/>
    <mergeCell ref="B75:E75"/>
  </mergeCells>
  <phoneticPr fontId="8" type="noConversion"/>
  <dataValidations disablePrompts="1" xWindow="734" yWindow="271" count="1">
    <dataValidation type="list" showInputMessage="1" showErrorMessage="1" sqref="F39">
      <formula1>YesNo</formula1>
    </dataValidation>
  </dataValidations>
  <printOptions headings="1"/>
  <pageMargins left="0.78740157480314965" right="0.78740157480314965" top="0.98425196850393704" bottom="0.98425196850393704" header="0.51181102362204722" footer="0.51181102362204722"/>
  <pageSetup paperSize="9" scale="50" fitToHeight="3" pageOrder="overThenDown" orientation="landscape" r:id="rId1"/>
  <headerFooter alignWithMargins="0">
    <oddHeader>&amp;L&amp;"Arial,Bold"&amp;14Basel Committee on Banking Supervision
Basel III monitoring template&amp;C&amp;14&amp;F
&amp;A&amp;R&amp;"Arial,Bold"&amp;14Confidential when completed</oddHeader>
    <oddFooter>&amp;L&amp;14&amp;D  &amp;T&amp;R&amp;14Page &amp;P of &amp;N</oddFooter>
  </headerFooter>
  <rowBreaks count="2" manualBreakCount="2">
    <brk id="46" max="8" man="1"/>
    <brk id="86" min="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indexed="43"/>
  </sheetPr>
  <dimension ref="A1:E252"/>
  <sheetViews>
    <sheetView zoomScale="75" zoomScaleNormal="75" workbookViewId="0"/>
  </sheetViews>
  <sheetFormatPr defaultColWidth="8.85546875" defaultRowHeight="15" customHeight="1" x14ac:dyDescent="0.2"/>
  <cols>
    <col min="1" max="1" width="1.7109375" customWidth="1"/>
    <col min="2" max="2" width="10.7109375" style="205" customWidth="1"/>
    <col min="3" max="3" width="200.7109375" style="205" customWidth="1"/>
    <col min="4" max="4" width="16.7109375" style="205" customWidth="1"/>
    <col min="5" max="5" width="1.7109375" customWidth="1"/>
  </cols>
  <sheetData>
    <row r="1" spans="1:5" ht="30" customHeight="1" x14ac:dyDescent="0.4">
      <c r="A1" s="38" t="s">
        <v>196</v>
      </c>
      <c r="B1" s="48"/>
      <c r="C1" s="39"/>
      <c r="D1" s="91"/>
      <c r="E1" s="36"/>
    </row>
    <row r="2" spans="1:5" s="66" customFormat="1" ht="30" customHeight="1" x14ac:dyDescent="0.25">
      <c r="A2" s="31" t="s">
        <v>401</v>
      </c>
      <c r="B2" s="63"/>
      <c r="C2" s="64"/>
      <c r="D2" s="64"/>
      <c r="E2" s="65"/>
    </row>
    <row r="3" spans="1:5" s="66" customFormat="1" ht="15" customHeight="1" x14ac:dyDescent="0.25">
      <c r="A3" s="168"/>
      <c r="B3" s="92"/>
      <c r="C3" s="93"/>
      <c r="D3" s="93"/>
      <c r="E3" s="94"/>
    </row>
    <row r="4" spans="1:5" s="66" customFormat="1" ht="15" customHeight="1" x14ac:dyDescent="0.25">
      <c r="A4" s="168"/>
      <c r="B4" s="95" t="s">
        <v>429</v>
      </c>
      <c r="C4" s="93"/>
      <c r="D4" s="93"/>
      <c r="E4" s="94"/>
    </row>
    <row r="5" spans="1:5" s="2" customFormat="1" ht="15" customHeight="1" x14ac:dyDescent="0.2">
      <c r="A5" s="6"/>
      <c r="B5" s="3"/>
      <c r="C5" s="3"/>
      <c r="D5" s="3"/>
      <c r="E5" s="4"/>
    </row>
    <row r="6" spans="1:5" s="2" customFormat="1" ht="15" customHeight="1" x14ac:dyDescent="0.2">
      <c r="A6" s="6"/>
      <c r="B6" s="1686"/>
      <c r="C6" s="1687"/>
      <c r="D6" s="498" t="s">
        <v>170</v>
      </c>
      <c r="E6" s="4"/>
    </row>
    <row r="7" spans="1:5" s="2" customFormat="1" ht="15" customHeight="1" x14ac:dyDescent="0.2">
      <c r="A7" s="6"/>
      <c r="B7" s="520"/>
      <c r="C7" s="494" t="s">
        <v>76</v>
      </c>
      <c r="D7" s="317"/>
      <c r="E7" s="4"/>
    </row>
    <row r="8" spans="1:5" s="2" customFormat="1" ht="15" customHeight="1" x14ac:dyDescent="0.2">
      <c r="A8" s="6"/>
      <c r="B8" s="504"/>
      <c r="C8" s="495" t="s">
        <v>199</v>
      </c>
      <c r="D8" s="316"/>
      <c r="E8" s="4"/>
    </row>
    <row r="9" spans="1:5" s="2" customFormat="1" ht="15" customHeight="1" x14ac:dyDescent="0.2">
      <c r="A9" s="6"/>
      <c r="B9" s="504"/>
      <c r="C9" s="495" t="s">
        <v>166</v>
      </c>
      <c r="D9" s="316"/>
      <c r="E9" s="4"/>
    </row>
    <row r="10" spans="1:5" s="2" customFormat="1" ht="15" customHeight="1" x14ac:dyDescent="0.2">
      <c r="A10" s="6"/>
      <c r="B10" s="504"/>
      <c r="C10" s="495" t="s">
        <v>79</v>
      </c>
      <c r="D10" s="316"/>
      <c r="E10" s="4"/>
    </row>
    <row r="11" spans="1:5" s="2" customFormat="1" ht="15" customHeight="1" x14ac:dyDescent="0.2">
      <c r="A11" s="6"/>
      <c r="B11" s="504"/>
      <c r="C11" s="495" t="s">
        <v>487</v>
      </c>
      <c r="D11" s="316"/>
      <c r="E11" s="4"/>
    </row>
    <row r="12" spans="1:5" s="2" customFormat="1" ht="15" customHeight="1" x14ac:dyDescent="0.2">
      <c r="A12" s="6"/>
      <c r="B12" s="504"/>
      <c r="C12" s="495" t="s">
        <v>488</v>
      </c>
      <c r="D12" s="316"/>
      <c r="E12" s="4"/>
    </row>
    <row r="13" spans="1:5" s="2" customFormat="1" ht="15" customHeight="1" x14ac:dyDescent="0.2">
      <c r="A13" s="6"/>
      <c r="B13" s="504"/>
      <c r="C13" s="495" t="s">
        <v>192</v>
      </c>
      <c r="D13" s="316"/>
      <c r="E13" s="4"/>
    </row>
    <row r="14" spans="1:5" s="2" customFormat="1" ht="15" customHeight="1" x14ac:dyDescent="0.2">
      <c r="A14" s="6"/>
      <c r="B14" s="504"/>
      <c r="C14" s="495" t="s">
        <v>637</v>
      </c>
      <c r="D14" s="316"/>
      <c r="E14" s="4"/>
    </row>
    <row r="15" spans="1:5" s="2" customFormat="1" ht="15" customHeight="1" x14ac:dyDescent="0.2">
      <c r="A15" s="6"/>
      <c r="B15" s="504"/>
      <c r="C15" s="495" t="s">
        <v>638</v>
      </c>
      <c r="D15" s="316"/>
      <c r="E15" s="4"/>
    </row>
    <row r="16" spans="1:5" s="2" customFormat="1" ht="15" customHeight="1" x14ac:dyDescent="0.2">
      <c r="A16" s="6"/>
      <c r="B16" s="504"/>
      <c r="C16" s="495" t="str">
        <f>CONCATENATE("Investments in the capital of financial entities where the bank does not own more than 10% of the issued common share capital (assuming full deduction of all such investments including amounts in cells D", ROW(D201), " to D", ROW(D203))</f>
        <v>Investments in the capital of financial entities where the bank does not own more than 10% of the issued common share capital (assuming full deduction of all such investments including amounts in cells D201 to D203</v>
      </c>
      <c r="D16" s="316"/>
      <c r="E16" s="4"/>
    </row>
    <row r="17" spans="1:5" s="2" customFormat="1" ht="15" customHeight="1" x14ac:dyDescent="0.2">
      <c r="A17" s="6"/>
      <c r="B17" s="504"/>
      <c r="C17" s="495" t="s">
        <v>631</v>
      </c>
      <c r="D17" s="353" t="str">
        <f>IF(AND(ISNUMBER(D251),ISNUMBER(D206),ISNUMBER(D207),ISNUMBER(D208)),D251*2.5+D206+D207+D208,"")</f>
        <v/>
      </c>
      <c r="E17" s="4"/>
    </row>
    <row r="18" spans="1:5" s="2" customFormat="1" ht="15" customHeight="1" x14ac:dyDescent="0.2">
      <c r="A18" s="6"/>
      <c r="B18" s="504"/>
      <c r="C18" s="496" t="s">
        <v>135</v>
      </c>
      <c r="D18" s="353" t="str">
        <f>IF(AND(ISNUMBER(D19),ISNUMBER(D20),ISNUMBER(D21),ISNUMBER(D22)),SUM(D19:D22),"")</f>
        <v/>
      </c>
      <c r="E18" s="4"/>
    </row>
    <row r="19" spans="1:5" s="2" customFormat="1" ht="15" customHeight="1" x14ac:dyDescent="0.2">
      <c r="A19" s="6"/>
      <c r="B19" s="504"/>
      <c r="C19" s="497" t="s">
        <v>520</v>
      </c>
      <c r="D19" s="316"/>
      <c r="E19" s="4"/>
    </row>
    <row r="20" spans="1:5" s="2" customFormat="1" ht="15" customHeight="1" x14ac:dyDescent="0.2">
      <c r="A20" s="6"/>
      <c r="B20" s="504"/>
      <c r="C20" s="497" t="s">
        <v>521</v>
      </c>
      <c r="D20" s="316"/>
      <c r="E20" s="4"/>
    </row>
    <row r="21" spans="1:5" s="2" customFormat="1" ht="15" customHeight="1" x14ac:dyDescent="0.2">
      <c r="A21" s="6"/>
      <c r="B21" s="504"/>
      <c r="C21" s="497" t="s">
        <v>522</v>
      </c>
      <c r="D21" s="316"/>
      <c r="E21" s="4"/>
    </row>
    <row r="22" spans="1:5" s="2" customFormat="1" ht="15" customHeight="1" x14ac:dyDescent="0.2">
      <c r="A22" s="6"/>
      <c r="B22" s="504"/>
      <c r="C22" s="497" t="s">
        <v>156</v>
      </c>
      <c r="D22" s="316"/>
      <c r="E22" s="4"/>
    </row>
    <row r="23" spans="1:5" s="2" customFormat="1" ht="15" customHeight="1" x14ac:dyDescent="0.2">
      <c r="A23" s="6"/>
      <c r="B23" s="521"/>
      <c r="C23" s="501" t="s">
        <v>73</v>
      </c>
      <c r="D23" s="318"/>
      <c r="E23" s="4"/>
    </row>
    <row r="24" spans="1:5" s="2" customFormat="1" ht="15" customHeight="1" x14ac:dyDescent="0.2">
      <c r="A24" s="6"/>
      <c r="B24" s="522"/>
      <c r="C24" s="499" t="s">
        <v>497</v>
      </c>
      <c r="D24" s="500" t="str">
        <f>IF(AND(ISNUMBER(D7),ISNUMBER(D8),ISNUMBER(D9),ISNUMBER(D10),ISNUMBER(D11),ISNUMBER(D12),ISNUMBER(D13),ISNUMBER(D14),ISNUMBER(D15),ISNUMBER(D16),ISNUMBER(D17),ISNUMBER(D18),ISNUMBER(D23)),SUM(D7:D18,D23),"")</f>
        <v/>
      </c>
      <c r="E24" s="4"/>
    </row>
    <row r="25" spans="1:5" s="2" customFormat="1" ht="15" customHeight="1" x14ac:dyDescent="0.2">
      <c r="A25" s="6"/>
      <c r="B25" s="3"/>
      <c r="C25" s="3"/>
      <c r="D25" s="1"/>
      <c r="E25" s="4"/>
    </row>
    <row r="26" spans="1:5" ht="30" customHeight="1" x14ac:dyDescent="0.25">
      <c r="A26" s="31" t="s">
        <v>186</v>
      </c>
      <c r="B26" s="56"/>
      <c r="C26" s="27"/>
      <c r="D26" s="27"/>
      <c r="E26" s="36"/>
    </row>
    <row r="27" spans="1:5" ht="30" customHeight="1" x14ac:dyDescent="0.25">
      <c r="A27" s="23" t="s">
        <v>430</v>
      </c>
      <c r="B27" s="53"/>
      <c r="C27" s="54"/>
      <c r="D27" s="54"/>
      <c r="E27" s="32"/>
    </row>
    <row r="28" spans="1:5" ht="15" customHeight="1" x14ac:dyDescent="0.2">
      <c r="A28" s="35"/>
      <c r="B28" s="9"/>
      <c r="C28" s="9"/>
      <c r="D28" s="58"/>
      <c r="E28" s="32"/>
    </row>
    <row r="29" spans="1:5" ht="30" customHeight="1" x14ac:dyDescent="0.2">
      <c r="A29" s="35"/>
      <c r="B29" s="513" t="s">
        <v>200</v>
      </c>
      <c r="C29" s="514" t="s">
        <v>197</v>
      </c>
      <c r="D29" s="515" t="s">
        <v>550</v>
      </c>
      <c r="E29" s="32"/>
    </row>
    <row r="30" spans="1:5" s="2" customFormat="1" ht="45" customHeight="1" x14ac:dyDescent="0.2">
      <c r="A30" s="6"/>
      <c r="B30" s="510" t="s">
        <v>551</v>
      </c>
      <c r="C30" s="511" t="s">
        <v>486</v>
      </c>
      <c r="D30" s="512"/>
      <c r="E30" s="4"/>
    </row>
    <row r="31" spans="1:5" s="2" customFormat="1" ht="30" customHeight="1" x14ac:dyDescent="0.2">
      <c r="A31" s="6"/>
      <c r="B31" s="502" t="s">
        <v>551</v>
      </c>
      <c r="C31" s="503" t="s">
        <v>75</v>
      </c>
      <c r="D31" s="316"/>
      <c r="E31" s="4"/>
    </row>
    <row r="32" spans="1:5" s="2" customFormat="1" ht="30" customHeight="1" x14ac:dyDescent="0.2">
      <c r="A32" s="6"/>
      <c r="B32" s="504"/>
      <c r="C32" s="503" t="s">
        <v>342</v>
      </c>
      <c r="D32" s="505" t="str">
        <f>IF(AND(ISNUMBER(D33),ISNUMBER(D34),ISNUMBER(D35),ISNUMBER(D36),ISNUMBER(D37),ISNUMBER(D38),ISNUMBER(D39)),SUM(D33:D39),"")</f>
        <v/>
      </c>
      <c r="E32" s="4"/>
    </row>
    <row r="33" spans="1:5" s="2" customFormat="1" ht="15" customHeight="1" x14ac:dyDescent="0.2">
      <c r="A33" s="6"/>
      <c r="B33" s="502" t="s">
        <v>551</v>
      </c>
      <c r="C33" s="506" t="s">
        <v>343</v>
      </c>
      <c r="D33" s="316"/>
      <c r="E33" s="4"/>
    </row>
    <row r="34" spans="1:5" s="2" customFormat="1" ht="15" customHeight="1" x14ac:dyDescent="0.2">
      <c r="A34" s="6"/>
      <c r="B34" s="502" t="s">
        <v>551</v>
      </c>
      <c r="C34" s="506" t="s">
        <v>344</v>
      </c>
      <c r="D34" s="316"/>
      <c r="E34" s="4"/>
    </row>
    <row r="35" spans="1:5" s="2" customFormat="1" ht="15" customHeight="1" x14ac:dyDescent="0.2">
      <c r="A35" s="6"/>
      <c r="B35" s="502" t="s">
        <v>551</v>
      </c>
      <c r="C35" s="506" t="s">
        <v>136</v>
      </c>
      <c r="D35" s="316"/>
      <c r="E35" s="4"/>
    </row>
    <row r="36" spans="1:5" s="2" customFormat="1" ht="15" customHeight="1" x14ac:dyDescent="0.2">
      <c r="A36" s="6"/>
      <c r="B36" s="502" t="s">
        <v>551</v>
      </c>
      <c r="C36" s="506" t="s">
        <v>645</v>
      </c>
      <c r="D36" s="316"/>
      <c r="E36" s="4"/>
    </row>
    <row r="37" spans="1:5" s="2" customFormat="1" ht="15" customHeight="1" x14ac:dyDescent="0.2">
      <c r="A37" s="6"/>
      <c r="B37" s="502" t="s">
        <v>551</v>
      </c>
      <c r="C37" s="506" t="s">
        <v>527</v>
      </c>
      <c r="D37" s="316"/>
      <c r="E37" s="4"/>
    </row>
    <row r="38" spans="1:5" s="2" customFormat="1" ht="15" customHeight="1" x14ac:dyDescent="0.2">
      <c r="A38" s="6"/>
      <c r="B38" s="502" t="s">
        <v>551</v>
      </c>
      <c r="C38" s="506" t="s">
        <v>528</v>
      </c>
      <c r="D38" s="316"/>
      <c r="E38" s="4"/>
    </row>
    <row r="39" spans="1:5" s="2" customFormat="1" ht="15" customHeight="1" x14ac:dyDescent="0.2">
      <c r="A39" s="6"/>
      <c r="B39" s="502" t="s">
        <v>551</v>
      </c>
      <c r="C39" s="506" t="s">
        <v>351</v>
      </c>
      <c r="D39" s="316"/>
      <c r="E39" s="4"/>
    </row>
    <row r="40" spans="1:5" s="2" customFormat="1" ht="15" customHeight="1" x14ac:dyDescent="0.2">
      <c r="A40" s="6"/>
      <c r="B40" s="504"/>
      <c r="C40" s="503" t="s">
        <v>352</v>
      </c>
      <c r="D40" s="353" t="str">
        <f>IF(AND(ISNUMBER(D30),ISNUMBER(D31),ISNUMBER(D32)),SUM(D30:D32),"")</f>
        <v/>
      </c>
      <c r="E40" s="4"/>
    </row>
    <row r="41" spans="1:5" s="2" customFormat="1" ht="15" customHeight="1" x14ac:dyDescent="0.2">
      <c r="A41" s="6"/>
      <c r="B41" s="502" t="s">
        <v>552</v>
      </c>
      <c r="C41" s="507" t="s">
        <v>131</v>
      </c>
      <c r="D41" s="316"/>
      <c r="E41" s="4"/>
    </row>
    <row r="42" spans="1:5" s="2" customFormat="1" ht="15" customHeight="1" x14ac:dyDescent="0.2">
      <c r="A42" s="6"/>
      <c r="B42" s="504"/>
      <c r="C42" s="503" t="s">
        <v>201</v>
      </c>
      <c r="D42" s="353" t="str">
        <f>IF(AND(ISNUMBER(D40),ISNUMBER(D41)),D40+D41,"")</f>
        <v/>
      </c>
      <c r="E42" s="4"/>
    </row>
    <row r="43" spans="1:5" s="2" customFormat="1" ht="15" customHeight="1" x14ac:dyDescent="0.2">
      <c r="A43" s="6"/>
      <c r="B43" s="504"/>
      <c r="C43" s="508" t="s">
        <v>202</v>
      </c>
      <c r="D43" s="353" t="str">
        <f>IF(ISNUMBER(D94),D94,"")</f>
        <v/>
      </c>
      <c r="E43" s="4"/>
    </row>
    <row r="44" spans="1:5" s="2" customFormat="1" ht="15" customHeight="1" x14ac:dyDescent="0.2">
      <c r="A44" s="6"/>
      <c r="B44" s="504"/>
      <c r="C44" s="508" t="s">
        <v>353</v>
      </c>
      <c r="D44" s="353" t="str">
        <f>IF(ISNUMBER(D100),D100,"")</f>
        <v/>
      </c>
      <c r="E44" s="4"/>
    </row>
    <row r="45" spans="1:5" s="2" customFormat="1" ht="15" customHeight="1" x14ac:dyDescent="0.2">
      <c r="A45" s="6"/>
      <c r="B45" s="504"/>
      <c r="C45" s="508" t="s">
        <v>203</v>
      </c>
      <c r="D45" s="353" t="str">
        <f>IF(ISNUMBER(D112),D112,"")</f>
        <v/>
      </c>
      <c r="E45" s="4"/>
    </row>
    <row r="46" spans="1:5" s="2" customFormat="1" ht="15" customHeight="1" x14ac:dyDescent="0.2">
      <c r="A46" s="6"/>
      <c r="B46" s="504"/>
      <c r="C46" s="507" t="s">
        <v>204</v>
      </c>
      <c r="D46" s="353" t="str">
        <f>IF(ISNUMBER(D120),D120,"")</f>
        <v/>
      </c>
      <c r="E46" s="4"/>
    </row>
    <row r="47" spans="1:5" s="2" customFormat="1" ht="15" customHeight="1" x14ac:dyDescent="0.2">
      <c r="A47" s="6"/>
      <c r="B47" s="504"/>
      <c r="C47" s="508" t="s">
        <v>324</v>
      </c>
      <c r="D47" s="353" t="str">
        <f>IF(ISNUMBER(D132),D132,"")</f>
        <v/>
      </c>
      <c r="E47" s="4"/>
    </row>
    <row r="48" spans="1:5" s="2" customFormat="1" ht="15" customHeight="1" x14ac:dyDescent="0.2">
      <c r="A48" s="6"/>
      <c r="B48" s="504"/>
      <c r="C48" s="508" t="s">
        <v>325</v>
      </c>
      <c r="D48" s="353" t="str">
        <f>IF(ISNUMBER(D141),D141,"")</f>
        <v/>
      </c>
      <c r="E48" s="4"/>
    </row>
    <row r="49" spans="1:5" s="2" customFormat="1" ht="15" customHeight="1" x14ac:dyDescent="0.2">
      <c r="A49" s="6"/>
      <c r="B49" s="504"/>
      <c r="C49" s="507" t="s">
        <v>338</v>
      </c>
      <c r="D49" s="353" t="str">
        <f>IF(ISNUMBER(D161),D161,"")</f>
        <v/>
      </c>
      <c r="E49" s="4"/>
    </row>
    <row r="50" spans="1:5" s="2" customFormat="1" ht="15" customHeight="1" x14ac:dyDescent="0.2">
      <c r="A50" s="6"/>
      <c r="B50" s="504"/>
      <c r="C50" s="507" t="s">
        <v>111</v>
      </c>
      <c r="D50" s="353" t="str">
        <f>IF(ISNUMBER(D165),D165,"")</f>
        <v/>
      </c>
      <c r="E50" s="4"/>
    </row>
    <row r="51" spans="1:5" s="2" customFormat="1" ht="15" customHeight="1" x14ac:dyDescent="0.2">
      <c r="A51" s="6"/>
      <c r="B51" s="504"/>
      <c r="C51" s="508" t="s">
        <v>79</v>
      </c>
      <c r="D51" s="353" t="str">
        <f>IF(ISNUMBER(D175),D175,"")</f>
        <v/>
      </c>
      <c r="E51" s="4"/>
    </row>
    <row r="52" spans="1:5" s="2" customFormat="1" ht="15" customHeight="1" x14ac:dyDescent="0.2">
      <c r="A52" s="6"/>
      <c r="B52" s="504"/>
      <c r="C52" s="508" t="s">
        <v>86</v>
      </c>
      <c r="D52" s="353" t="str">
        <f>IF(ISNUMBER(D179),D179,"")</f>
        <v/>
      </c>
      <c r="E52" s="4"/>
    </row>
    <row r="53" spans="1:5" s="2" customFormat="1" ht="15" customHeight="1" x14ac:dyDescent="0.2">
      <c r="A53" s="6"/>
      <c r="B53" s="504"/>
      <c r="C53" s="503" t="s">
        <v>124</v>
      </c>
      <c r="D53" s="353" t="str">
        <f>IF(AND(ISNUMBER(D42),ISNUMBER(D43),ISNUMBER(D44),ISNUMBER(D45),ISNUMBER(D46),ISNUMBER(D47),ISNUMBER(D48),ISNUMBER(D49),ISNUMBER(D50),ISNUMBER(D51),ISNUMBER(D52)),D42-SUM(D43:D52),"")</f>
        <v/>
      </c>
      <c r="E53" s="4"/>
    </row>
    <row r="54" spans="1:5" s="2" customFormat="1" ht="15" customHeight="1" x14ac:dyDescent="0.2">
      <c r="A54" s="6"/>
      <c r="B54" s="504"/>
      <c r="C54" s="508" t="s">
        <v>112</v>
      </c>
      <c r="D54" s="353" t="str">
        <f>IF(ISNUMBER(D196),D196,"")</f>
        <v/>
      </c>
      <c r="E54" s="4"/>
    </row>
    <row r="55" spans="1:5" s="2" customFormat="1" ht="15" customHeight="1" x14ac:dyDescent="0.2">
      <c r="A55" s="6"/>
      <c r="B55" s="504"/>
      <c r="C55" s="503" t="s">
        <v>124</v>
      </c>
      <c r="D55" s="353" t="str">
        <f>IF(AND(ISNUMBER(D53),ISNUMBER(D54)),D53-D54,"")</f>
        <v/>
      </c>
      <c r="E55" s="4"/>
    </row>
    <row r="56" spans="1:5" s="2" customFormat="1" ht="15" customHeight="1" x14ac:dyDescent="0.2">
      <c r="A56" s="6"/>
      <c r="B56" s="504"/>
      <c r="C56" s="508" t="s">
        <v>114</v>
      </c>
      <c r="D56" s="353" t="str">
        <f>IF(ISNUMBER(D223),D223,"")</f>
        <v/>
      </c>
      <c r="E56" s="4"/>
    </row>
    <row r="57" spans="1:5" s="2" customFormat="1" ht="15" customHeight="1" x14ac:dyDescent="0.2">
      <c r="A57" s="6"/>
      <c r="B57" s="504"/>
      <c r="C57" s="508" t="s">
        <v>187</v>
      </c>
      <c r="D57" s="353" t="str">
        <f>IF(ISNUMBER(D233),D233,"")</f>
        <v/>
      </c>
      <c r="E57" s="4"/>
    </row>
    <row r="58" spans="1:5" s="2" customFormat="1" ht="15" customHeight="1" x14ac:dyDescent="0.2">
      <c r="A58" s="6"/>
      <c r="B58" s="504"/>
      <c r="C58" s="508" t="s">
        <v>188</v>
      </c>
      <c r="D58" s="353" t="str">
        <f>IF(ISNUMBER(D238),D238,"")</f>
        <v/>
      </c>
      <c r="E58" s="4"/>
    </row>
    <row r="59" spans="1:5" s="2" customFormat="1" ht="15" customHeight="1" x14ac:dyDescent="0.2">
      <c r="A59" s="6"/>
      <c r="B59" s="504"/>
      <c r="C59" s="503" t="s">
        <v>125</v>
      </c>
      <c r="D59" s="353" t="str">
        <f>IF(AND(ISNUMBER(D55),ISNUMBER(D56),ISNUMBER(D57),ISNUMBER(D58)),D55-D56-D57-D58,"")</f>
        <v/>
      </c>
      <c r="E59" s="4"/>
    </row>
    <row r="60" spans="1:5" s="2" customFormat="1" ht="15" customHeight="1" x14ac:dyDescent="0.2">
      <c r="A60" s="6"/>
      <c r="B60" s="504"/>
      <c r="C60" s="508" t="s">
        <v>205</v>
      </c>
      <c r="D60" s="353" t="str">
        <f>IF(AND(ISNUMBER(D73),ISNUMBER(D74)),D73-D74,"")</f>
        <v/>
      </c>
      <c r="E60" s="4"/>
    </row>
    <row r="61" spans="1:5" s="2" customFormat="1" ht="15" customHeight="1" x14ac:dyDescent="0.2">
      <c r="A61" s="6"/>
      <c r="B61" s="504"/>
      <c r="C61" s="503" t="s">
        <v>125</v>
      </c>
      <c r="D61" s="353" t="str">
        <f>IF(AND(ISNUMBER(D59),ISNUMBER(D60)),D59-D60,"")</f>
        <v/>
      </c>
      <c r="E61" s="4"/>
    </row>
    <row r="62" spans="1:5" s="2" customFormat="1" ht="15" customHeight="1" x14ac:dyDescent="0.2">
      <c r="A62" s="6"/>
      <c r="B62" s="521"/>
      <c r="C62" s="516" t="s">
        <v>517</v>
      </c>
      <c r="D62" s="517" t="str">
        <f>IF(ISNUMBER(D245),D245,"")</f>
        <v/>
      </c>
      <c r="E62" s="4"/>
    </row>
    <row r="63" spans="1:5" s="2" customFormat="1" ht="15" customHeight="1" x14ac:dyDescent="0.2">
      <c r="A63" s="6"/>
      <c r="B63" s="522"/>
      <c r="C63" s="518" t="s">
        <v>390</v>
      </c>
      <c r="D63" s="519" t="str">
        <f>IF(AND(ISNUMBER(D61),ISNUMBER(D62)),D61-D62,"")</f>
        <v/>
      </c>
      <c r="E63" s="4"/>
    </row>
    <row r="64" spans="1:5" ht="45" customHeight="1" x14ac:dyDescent="0.25">
      <c r="A64" s="23" t="s">
        <v>102</v>
      </c>
      <c r="B64" s="53"/>
      <c r="C64" s="13"/>
      <c r="D64" s="14"/>
      <c r="E64" s="32"/>
    </row>
    <row r="65" spans="1:5" ht="15" customHeight="1" x14ac:dyDescent="0.2">
      <c r="A65" s="35"/>
      <c r="B65" s="9"/>
      <c r="C65" s="9"/>
      <c r="D65" s="58"/>
      <c r="E65" s="32"/>
    </row>
    <row r="66" spans="1:5" ht="30" customHeight="1" x14ac:dyDescent="0.2">
      <c r="A66" s="35"/>
      <c r="B66" s="534" t="s">
        <v>200</v>
      </c>
      <c r="C66" s="514" t="s">
        <v>197</v>
      </c>
      <c r="D66" s="534" t="s">
        <v>550</v>
      </c>
      <c r="E66" s="32"/>
    </row>
    <row r="67" spans="1:5" s="2" customFormat="1" ht="15" customHeight="1" x14ac:dyDescent="0.2">
      <c r="A67" s="6"/>
      <c r="B67" s="523"/>
      <c r="C67" s="531" t="s">
        <v>126</v>
      </c>
      <c r="D67" s="527" t="str">
        <f>IF(ISNUMBER(D63),D63,"")</f>
        <v/>
      </c>
      <c r="E67" s="4"/>
    </row>
    <row r="68" spans="1:5" s="2" customFormat="1" ht="15" customHeight="1" x14ac:dyDescent="0.2">
      <c r="A68" s="6"/>
      <c r="B68" s="524" t="s">
        <v>554</v>
      </c>
      <c r="C68" s="508" t="s">
        <v>646</v>
      </c>
      <c r="D68" s="528"/>
      <c r="E68" s="4"/>
    </row>
    <row r="69" spans="1:5" s="2" customFormat="1" ht="30" customHeight="1" x14ac:dyDescent="0.2">
      <c r="A69" s="6"/>
      <c r="B69" s="524" t="s">
        <v>553</v>
      </c>
      <c r="C69" s="507" t="s">
        <v>132</v>
      </c>
      <c r="D69" s="528"/>
      <c r="E69" s="4"/>
    </row>
    <row r="70" spans="1:5" s="2" customFormat="1" ht="15" customHeight="1" x14ac:dyDescent="0.2">
      <c r="A70" s="6"/>
      <c r="B70" s="525"/>
      <c r="C70" s="503" t="s">
        <v>127</v>
      </c>
      <c r="D70" s="529" t="str">
        <f>IF(AND(ISNUMBER(D67),ISNUMBER(D68),ISNUMBER(D69)),SUM(D67:D69),"")</f>
        <v/>
      </c>
      <c r="E70" s="4"/>
    </row>
    <row r="71" spans="1:5" s="2" customFormat="1" ht="15" customHeight="1" x14ac:dyDescent="0.2">
      <c r="A71" s="6"/>
      <c r="B71" s="525"/>
      <c r="C71" s="508" t="s">
        <v>206</v>
      </c>
      <c r="D71" s="529" t="str">
        <f>IF(AND(ISNUMBER(D124),ISNUMBER(D133),ISNUMBER(D197),ISNUMBER(D224)),D124+D133+D197+D224,"")</f>
        <v/>
      </c>
      <c r="E71" s="4"/>
    </row>
    <row r="72" spans="1:5" s="2" customFormat="1" ht="15" customHeight="1" x14ac:dyDescent="0.2">
      <c r="A72" s="6"/>
      <c r="B72" s="525"/>
      <c r="C72" s="508" t="s">
        <v>245</v>
      </c>
      <c r="D72" s="529" t="str">
        <f>IF(AND(ISNUMBER(D84),ISNUMBER(D85)),D84-D85,"")</f>
        <v/>
      </c>
      <c r="E72" s="4"/>
    </row>
    <row r="73" spans="1:5" s="2" customFormat="1" ht="15" customHeight="1" x14ac:dyDescent="0.2">
      <c r="A73" s="6"/>
      <c r="B73" s="525"/>
      <c r="C73" s="503" t="s">
        <v>128</v>
      </c>
      <c r="D73" s="529" t="str">
        <f>IF(AND(ISNUMBER(D71),ISNUMBER(D72)),D71+D72,"")</f>
        <v/>
      </c>
      <c r="E73" s="4"/>
    </row>
    <row r="74" spans="1:5" s="2" customFormat="1" ht="15" customHeight="1" x14ac:dyDescent="0.2">
      <c r="A74" s="6"/>
      <c r="B74" s="526"/>
      <c r="C74" s="532" t="s">
        <v>246</v>
      </c>
      <c r="D74" s="530" t="str">
        <f>IF(AND(ISNUMBER(D73),ISNUMBER(D68),ISNUMBER(D69)),MIN(D73,SUM(D68:D69)),"")</f>
        <v/>
      </c>
      <c r="E74" s="4"/>
    </row>
    <row r="75" spans="1:5" s="2" customFormat="1" ht="15" customHeight="1" x14ac:dyDescent="0.2">
      <c r="A75" s="6"/>
      <c r="B75" s="490"/>
      <c r="C75" s="533" t="s">
        <v>123</v>
      </c>
      <c r="D75" s="500" t="str">
        <f>IF(AND(ISNUMBER(D70),ISNUMBER(D74)),D70-D74,"")</f>
        <v/>
      </c>
      <c r="E75" s="4"/>
    </row>
    <row r="76" spans="1:5" ht="45" customHeight="1" x14ac:dyDescent="0.25">
      <c r="A76" s="23" t="s">
        <v>140</v>
      </c>
      <c r="B76" s="53"/>
      <c r="C76" s="13"/>
      <c r="D76" s="14"/>
      <c r="E76" s="32"/>
    </row>
    <row r="77" spans="1:5" ht="15" customHeight="1" x14ac:dyDescent="0.2">
      <c r="A77" s="35"/>
      <c r="B77" s="9"/>
      <c r="C77" s="9"/>
      <c r="D77" s="58"/>
      <c r="E77" s="32"/>
    </row>
    <row r="78" spans="1:5" ht="30" customHeight="1" x14ac:dyDescent="0.2">
      <c r="A78" s="35"/>
      <c r="B78" s="534" t="s">
        <v>200</v>
      </c>
      <c r="C78" s="514" t="s">
        <v>197</v>
      </c>
      <c r="D78" s="534" t="s">
        <v>550</v>
      </c>
      <c r="E78" s="32"/>
    </row>
    <row r="79" spans="1:5" s="2" customFormat="1" ht="15" customHeight="1" x14ac:dyDescent="0.2">
      <c r="A79" s="6"/>
      <c r="B79" s="523"/>
      <c r="C79" s="531" t="s">
        <v>123</v>
      </c>
      <c r="D79" s="527" t="str">
        <f>IF(ISNUMBER(D75),D75,"")</f>
        <v/>
      </c>
      <c r="E79" s="4"/>
    </row>
    <row r="80" spans="1:5" s="2" customFormat="1" ht="15" customHeight="1" x14ac:dyDescent="0.2">
      <c r="A80" s="6"/>
      <c r="B80" s="524" t="s">
        <v>247</v>
      </c>
      <c r="C80" s="508" t="s">
        <v>647</v>
      </c>
      <c r="D80" s="528"/>
      <c r="E80" s="4"/>
    </row>
    <row r="81" spans="1:5" s="2" customFormat="1" ht="30" customHeight="1" x14ac:dyDescent="0.2">
      <c r="A81" s="6"/>
      <c r="B81" s="524" t="s">
        <v>553</v>
      </c>
      <c r="C81" s="507" t="s">
        <v>134</v>
      </c>
      <c r="D81" s="528"/>
      <c r="E81" s="4"/>
    </row>
    <row r="82" spans="1:5" s="2" customFormat="1" ht="15" customHeight="1" x14ac:dyDescent="0.2">
      <c r="A82" s="6"/>
      <c r="B82" s="536"/>
      <c r="C82" s="508" t="s">
        <v>518</v>
      </c>
      <c r="D82" s="529" t="str">
        <f>IF(ISNUMBER(D152),D152,"")</f>
        <v/>
      </c>
      <c r="E82" s="4"/>
    </row>
    <row r="83" spans="1:5" s="2" customFormat="1" ht="15" customHeight="1" x14ac:dyDescent="0.2">
      <c r="A83" s="6"/>
      <c r="B83" s="536"/>
      <c r="C83" s="503" t="s">
        <v>129</v>
      </c>
      <c r="D83" s="529" t="str">
        <f>IF(AND(ISNUMBER(D79),ISNUMBER(D80),ISNUMBER(D81),ISNUMBER(D82)),SUM(D79:D82),"")</f>
        <v/>
      </c>
      <c r="E83" s="4"/>
    </row>
    <row r="84" spans="1:5" s="2" customFormat="1" ht="15" customHeight="1" x14ac:dyDescent="0.2">
      <c r="A84" s="6"/>
      <c r="B84" s="536"/>
      <c r="C84" s="508" t="s">
        <v>639</v>
      </c>
      <c r="D84" s="529" t="str">
        <f>IF(AND(ISNUMBER(D128),ISNUMBER(D134),ISNUMBER(D198),ISNUMBER(D225)),D128+D134+D198+D225,"")</f>
        <v/>
      </c>
      <c r="E84" s="4"/>
    </row>
    <row r="85" spans="1:5" s="2" customFormat="1" ht="15" customHeight="1" x14ac:dyDescent="0.2">
      <c r="A85" s="6"/>
      <c r="B85" s="537"/>
      <c r="C85" s="532" t="s">
        <v>267</v>
      </c>
      <c r="D85" s="530" t="str">
        <f>IF(AND(ISNUMBER(D84),ISNUMBER(D80),ISNUMBER(D81),ISNUMBER(D82)),MIN(D84,SUM(D80:D82)),"")</f>
        <v/>
      </c>
      <c r="E85" s="4"/>
    </row>
    <row r="86" spans="1:5" s="2" customFormat="1" ht="15" customHeight="1" x14ac:dyDescent="0.2">
      <c r="A86" s="6"/>
      <c r="B86" s="535"/>
      <c r="C86" s="518" t="s">
        <v>395</v>
      </c>
      <c r="D86" s="493" t="str">
        <f>IF(AND(ISNUMBER(D83),ISNUMBER(D85)),D83-D85,"")</f>
        <v/>
      </c>
      <c r="E86" s="4"/>
    </row>
    <row r="87" spans="1:5" s="2" customFormat="1" ht="15" customHeight="1" x14ac:dyDescent="0.2">
      <c r="A87" s="6"/>
      <c r="B87" s="227"/>
      <c r="C87" s="59"/>
      <c r="D87" s="60"/>
      <c r="E87" s="4"/>
    </row>
    <row r="88" spans="1:5" ht="30" customHeight="1" x14ac:dyDescent="0.25">
      <c r="A88" s="31" t="s">
        <v>82</v>
      </c>
      <c r="B88" s="56"/>
      <c r="C88" s="27"/>
      <c r="D88" s="27"/>
      <c r="E88" s="36"/>
    </row>
    <row r="89" spans="1:5" ht="30" customHeight="1" x14ac:dyDescent="0.25">
      <c r="A89" s="23" t="s">
        <v>83</v>
      </c>
      <c r="B89" s="53"/>
      <c r="C89" s="13"/>
      <c r="D89" s="14"/>
      <c r="E89" s="32"/>
    </row>
    <row r="90" spans="1:5" ht="15" customHeight="1" x14ac:dyDescent="0.2">
      <c r="A90" s="35"/>
      <c r="B90" s="9"/>
      <c r="C90" s="9"/>
      <c r="D90" s="58"/>
      <c r="E90" s="32"/>
    </row>
    <row r="91" spans="1:5" ht="30" customHeight="1" x14ac:dyDescent="0.2">
      <c r="A91" s="35"/>
      <c r="B91" s="534" t="s">
        <v>200</v>
      </c>
      <c r="C91" s="514" t="s">
        <v>197</v>
      </c>
      <c r="D91" s="534" t="s">
        <v>550</v>
      </c>
      <c r="E91" s="32"/>
    </row>
    <row r="92" spans="1:5" s="2" customFormat="1" ht="15" customHeight="1" x14ac:dyDescent="0.2">
      <c r="A92" s="6"/>
      <c r="B92" s="544" t="s">
        <v>555</v>
      </c>
      <c r="C92" s="545" t="s">
        <v>74</v>
      </c>
      <c r="D92" s="546"/>
      <c r="E92" s="4"/>
    </row>
    <row r="93" spans="1:5" s="2" customFormat="1" ht="15" customHeight="1" x14ac:dyDescent="0.2">
      <c r="A93" s="6"/>
      <c r="B93" s="547" t="s">
        <v>555</v>
      </c>
      <c r="C93" s="548" t="s">
        <v>87</v>
      </c>
      <c r="D93" s="549"/>
      <c r="E93" s="4"/>
    </row>
    <row r="94" spans="1:5" s="2" customFormat="1" ht="15" customHeight="1" x14ac:dyDescent="0.2">
      <c r="A94" s="6"/>
      <c r="B94" s="200"/>
      <c r="C94" s="538" t="s">
        <v>356</v>
      </c>
      <c r="D94" s="492" t="str">
        <f>IF(AND(ISNUMBER(D92),ISNUMBER(D93)),D92-D93,"")</f>
        <v/>
      </c>
      <c r="E94" s="4"/>
    </row>
    <row r="95" spans="1:5" ht="45" customHeight="1" x14ac:dyDescent="0.25">
      <c r="A95" s="23" t="s">
        <v>84</v>
      </c>
      <c r="B95" s="53"/>
      <c r="C95" s="13"/>
      <c r="D95" s="14"/>
      <c r="E95" s="32"/>
    </row>
    <row r="96" spans="1:5" ht="15" customHeight="1" x14ac:dyDescent="0.2">
      <c r="A96" s="35"/>
      <c r="B96" s="9"/>
      <c r="C96" s="9"/>
      <c r="D96" s="58"/>
      <c r="E96" s="32"/>
    </row>
    <row r="97" spans="1:5" ht="30" customHeight="1" x14ac:dyDescent="0.2">
      <c r="A97" s="35"/>
      <c r="B97" s="534" t="s">
        <v>200</v>
      </c>
      <c r="C97" s="514" t="s">
        <v>197</v>
      </c>
      <c r="D97" s="534" t="s">
        <v>550</v>
      </c>
      <c r="E97" s="32"/>
    </row>
    <row r="98" spans="1:5" s="2" customFormat="1" ht="15" customHeight="1" x14ac:dyDescent="0.2">
      <c r="A98" s="6"/>
      <c r="B98" s="544" t="s">
        <v>555</v>
      </c>
      <c r="C98" s="545" t="s">
        <v>248</v>
      </c>
      <c r="D98" s="546"/>
      <c r="E98" s="4"/>
    </row>
    <row r="99" spans="1:5" s="2" customFormat="1" ht="15" customHeight="1" x14ac:dyDescent="0.2">
      <c r="A99" s="6"/>
      <c r="B99" s="547" t="s">
        <v>555</v>
      </c>
      <c r="C99" s="550" t="s">
        <v>68</v>
      </c>
      <c r="D99" s="549"/>
      <c r="E99" s="4"/>
    </row>
    <row r="100" spans="1:5" s="2" customFormat="1" ht="15" customHeight="1" x14ac:dyDescent="0.2">
      <c r="A100" s="6"/>
      <c r="B100" s="200"/>
      <c r="C100" s="538" t="s">
        <v>355</v>
      </c>
      <c r="D100" s="492" t="str">
        <f>IF(AND(ISNUMBER(D98),ISNUMBER(D99)),D98-D99,"")</f>
        <v/>
      </c>
      <c r="E100" s="4"/>
    </row>
    <row r="101" spans="1:5" ht="45" customHeight="1" x14ac:dyDescent="0.25">
      <c r="A101" s="23" t="s">
        <v>106</v>
      </c>
      <c r="B101" s="53"/>
      <c r="C101" s="13"/>
      <c r="D101" s="14"/>
      <c r="E101" s="32"/>
    </row>
    <row r="102" spans="1:5" ht="15" customHeight="1" x14ac:dyDescent="0.2">
      <c r="A102" s="35"/>
      <c r="B102" s="9"/>
      <c r="C102" s="9"/>
      <c r="D102" s="58"/>
      <c r="E102" s="32"/>
    </row>
    <row r="103" spans="1:5" ht="30" customHeight="1" x14ac:dyDescent="0.2">
      <c r="A103" s="35"/>
      <c r="B103" s="534" t="s">
        <v>200</v>
      </c>
      <c r="C103" s="514" t="s">
        <v>197</v>
      </c>
      <c r="D103" s="534" t="s">
        <v>550</v>
      </c>
      <c r="E103" s="32"/>
    </row>
    <row r="104" spans="1:5" s="2" customFormat="1" ht="15" customHeight="1" x14ac:dyDescent="0.2">
      <c r="A104" s="6"/>
      <c r="B104" s="551"/>
      <c r="C104" s="552" t="s">
        <v>1319</v>
      </c>
      <c r="D104" s="523"/>
      <c r="E104" s="4"/>
    </row>
    <row r="105" spans="1:5" s="2" customFormat="1" ht="15" customHeight="1" x14ac:dyDescent="0.2">
      <c r="A105" s="6"/>
      <c r="B105" s="553">
        <v>70</v>
      </c>
      <c r="C105" s="554" t="s">
        <v>72</v>
      </c>
      <c r="D105" s="528"/>
      <c r="E105" s="4"/>
    </row>
    <row r="106" spans="1:5" s="2" customFormat="1" ht="15" customHeight="1" x14ac:dyDescent="0.2">
      <c r="A106" s="6"/>
      <c r="B106" s="553">
        <v>70</v>
      </c>
      <c r="C106" s="554" t="s">
        <v>249</v>
      </c>
      <c r="D106" s="528"/>
      <c r="E106" s="4"/>
    </row>
    <row r="107" spans="1:5" s="2" customFormat="1" ht="15" customHeight="1" x14ac:dyDescent="0.2">
      <c r="A107" s="6"/>
      <c r="B107" s="555"/>
      <c r="C107" s="556" t="s">
        <v>1320</v>
      </c>
      <c r="D107" s="525"/>
      <c r="E107" s="4"/>
    </row>
    <row r="108" spans="1:5" s="2" customFormat="1" ht="15" customHeight="1" x14ac:dyDescent="0.2">
      <c r="A108" s="6"/>
      <c r="B108" s="555"/>
      <c r="C108" s="554" t="s">
        <v>268</v>
      </c>
      <c r="D108" s="528"/>
      <c r="E108" s="4"/>
    </row>
    <row r="109" spans="1:5" s="2" customFormat="1" ht="15" customHeight="1" x14ac:dyDescent="0.2">
      <c r="A109" s="6"/>
      <c r="B109" s="553">
        <v>69</v>
      </c>
      <c r="C109" s="554" t="s">
        <v>269</v>
      </c>
      <c r="D109" s="529" t="str">
        <f>IF(AND(ISNUMBER(D110),ISNUMBER(D111)),SUM(D110:D111),"")</f>
        <v/>
      </c>
      <c r="E109" s="4"/>
    </row>
    <row r="110" spans="1:5" s="2" customFormat="1" ht="15" customHeight="1" x14ac:dyDescent="0.2">
      <c r="A110" s="6"/>
      <c r="B110" s="553">
        <v>69</v>
      </c>
      <c r="C110" s="557" t="s">
        <v>270</v>
      </c>
      <c r="D110" s="528"/>
      <c r="E110" s="4"/>
    </row>
    <row r="111" spans="1:5" s="2" customFormat="1" ht="15" customHeight="1" x14ac:dyDescent="0.2">
      <c r="A111" s="6"/>
      <c r="B111" s="558">
        <v>69</v>
      </c>
      <c r="C111" s="559" t="s">
        <v>272</v>
      </c>
      <c r="D111" s="549"/>
      <c r="E111" s="4"/>
    </row>
    <row r="112" spans="1:5" s="2" customFormat="1" ht="15" customHeight="1" x14ac:dyDescent="0.2">
      <c r="A112" s="6"/>
      <c r="B112" s="551"/>
      <c r="C112" s="552" t="s">
        <v>357</v>
      </c>
      <c r="D112" s="527" t="str">
        <f>IF(ISNUMBER(D110),D110,"")</f>
        <v/>
      </c>
      <c r="E112" s="4"/>
    </row>
    <row r="113" spans="1:5" s="2" customFormat="1" ht="15" customHeight="1" x14ac:dyDescent="0.2">
      <c r="A113" s="6"/>
      <c r="B113" s="560"/>
      <c r="C113" s="561" t="s">
        <v>107</v>
      </c>
      <c r="D113" s="530" t="str">
        <f>IF(ISNUMBER(D111),D111,"")</f>
        <v/>
      </c>
      <c r="E113" s="4"/>
    </row>
    <row r="114" spans="1:5" ht="45" customHeight="1" x14ac:dyDescent="0.25">
      <c r="A114" s="23" t="s">
        <v>358</v>
      </c>
      <c r="B114" s="53"/>
      <c r="C114" s="13"/>
      <c r="D114" s="14"/>
      <c r="E114" s="32"/>
    </row>
    <row r="115" spans="1:5" ht="15" customHeight="1" x14ac:dyDescent="0.2">
      <c r="A115" s="35"/>
      <c r="B115" s="9"/>
      <c r="C115" s="9"/>
      <c r="D115" s="58"/>
      <c r="E115" s="32"/>
    </row>
    <row r="116" spans="1:5" ht="30" customHeight="1" x14ac:dyDescent="0.2">
      <c r="A116" s="35"/>
      <c r="B116" s="534" t="s">
        <v>200</v>
      </c>
      <c r="C116" s="514" t="s">
        <v>197</v>
      </c>
      <c r="D116" s="534" t="s">
        <v>550</v>
      </c>
      <c r="E116" s="32"/>
    </row>
    <row r="117" spans="1:5" s="2" customFormat="1" ht="15" customHeight="1" x14ac:dyDescent="0.2">
      <c r="A117" s="6"/>
      <c r="B117" s="562">
        <v>78</v>
      </c>
      <c r="C117" s="563" t="s">
        <v>137</v>
      </c>
      <c r="D117" s="546"/>
      <c r="E117" s="4"/>
    </row>
    <row r="118" spans="1:5" s="2" customFormat="1" ht="15" customHeight="1" x14ac:dyDescent="0.2">
      <c r="A118" s="6"/>
      <c r="B118" s="553">
        <v>78</v>
      </c>
      <c r="C118" s="554" t="s">
        <v>273</v>
      </c>
      <c r="D118" s="528"/>
      <c r="E118" s="4"/>
    </row>
    <row r="119" spans="1:5" s="2" customFormat="1" ht="15" customHeight="1" x14ac:dyDescent="0.2">
      <c r="A119" s="6"/>
      <c r="B119" s="553">
        <v>78</v>
      </c>
      <c r="C119" s="554" t="s">
        <v>70</v>
      </c>
      <c r="D119" s="528"/>
      <c r="E119" s="4"/>
    </row>
    <row r="120" spans="1:5" s="2" customFormat="1" ht="15" customHeight="1" x14ac:dyDescent="0.2">
      <c r="A120" s="6"/>
      <c r="B120" s="540"/>
      <c r="C120" s="595" t="s">
        <v>359</v>
      </c>
      <c r="D120" s="593" t="str">
        <f>IF(AND(ISNUMBER(D117),ISNUMBER(D118),ISNUMBER(D119)),SUM(D117:D119),"")</f>
        <v/>
      </c>
      <c r="E120" s="4"/>
    </row>
    <row r="121" spans="1:5" s="2" customFormat="1" ht="15" customHeight="1" x14ac:dyDescent="0.2">
      <c r="A121" s="6"/>
      <c r="B121" s="562">
        <v>78</v>
      </c>
      <c r="C121" s="563" t="s">
        <v>360</v>
      </c>
      <c r="D121" s="546"/>
      <c r="E121" s="4"/>
    </row>
    <row r="122" spans="1:5" s="2" customFormat="1" ht="15" customHeight="1" x14ac:dyDescent="0.2">
      <c r="A122" s="6"/>
      <c r="B122" s="553">
        <v>78</v>
      </c>
      <c r="C122" s="554" t="s">
        <v>361</v>
      </c>
      <c r="D122" s="528"/>
      <c r="E122" s="4"/>
    </row>
    <row r="123" spans="1:5" s="2" customFormat="1" ht="15" customHeight="1" x14ac:dyDescent="0.2">
      <c r="A123" s="6"/>
      <c r="B123" s="553">
        <v>78</v>
      </c>
      <c r="C123" s="554" t="s">
        <v>362</v>
      </c>
      <c r="D123" s="528"/>
      <c r="E123" s="4"/>
    </row>
    <row r="124" spans="1:5" s="2" customFormat="1" ht="15" customHeight="1" x14ac:dyDescent="0.2">
      <c r="A124" s="6"/>
      <c r="B124" s="540"/>
      <c r="C124" s="595" t="s">
        <v>274</v>
      </c>
      <c r="D124" s="593" t="str">
        <f>IF(AND(ISNUMBER(D121),ISNUMBER(D122),ISNUMBER(D123)),SUM(D121:D123),"")</f>
        <v/>
      </c>
      <c r="E124" s="4"/>
    </row>
    <row r="125" spans="1:5" s="2" customFormat="1" ht="15" customHeight="1" x14ac:dyDescent="0.2">
      <c r="A125" s="6"/>
      <c r="B125" s="562">
        <v>78</v>
      </c>
      <c r="C125" s="563" t="s">
        <v>363</v>
      </c>
      <c r="D125" s="546"/>
      <c r="E125" s="4"/>
    </row>
    <row r="126" spans="1:5" s="2" customFormat="1" ht="15" customHeight="1" x14ac:dyDescent="0.2">
      <c r="A126" s="6"/>
      <c r="B126" s="553">
        <v>78</v>
      </c>
      <c r="C126" s="554" t="s">
        <v>364</v>
      </c>
      <c r="D126" s="528"/>
      <c r="E126" s="4"/>
    </row>
    <row r="127" spans="1:5" s="2" customFormat="1" ht="15" customHeight="1" x14ac:dyDescent="0.2">
      <c r="A127" s="6"/>
      <c r="B127" s="553">
        <v>78</v>
      </c>
      <c r="C127" s="554" t="s">
        <v>365</v>
      </c>
      <c r="D127" s="528"/>
      <c r="E127" s="4"/>
    </row>
    <row r="128" spans="1:5" s="2" customFormat="1" ht="15" customHeight="1" x14ac:dyDescent="0.2">
      <c r="A128" s="6"/>
      <c r="B128" s="540"/>
      <c r="C128" s="595" t="s">
        <v>275</v>
      </c>
      <c r="D128" s="593" t="str">
        <f>IF(AND(ISNUMBER(D125),ISNUMBER(D126),ISNUMBER(D127)),SUM(D125:D127),"")</f>
        <v/>
      </c>
      <c r="E128" s="4"/>
    </row>
    <row r="129" spans="1:5" ht="45" customHeight="1" x14ac:dyDescent="0.25">
      <c r="A129" s="23" t="s">
        <v>108</v>
      </c>
      <c r="B129" s="53"/>
      <c r="C129" s="13"/>
      <c r="D129" s="14"/>
      <c r="E129" s="32"/>
    </row>
    <row r="130" spans="1:5" ht="15" customHeight="1" x14ac:dyDescent="0.2">
      <c r="A130" s="35"/>
      <c r="B130" s="9"/>
      <c r="C130" s="9"/>
      <c r="D130" s="58"/>
      <c r="E130" s="32"/>
    </row>
    <row r="131" spans="1:5" ht="30" customHeight="1" x14ac:dyDescent="0.2">
      <c r="A131" s="35"/>
      <c r="B131" s="534" t="s">
        <v>200</v>
      </c>
      <c r="C131" s="514" t="s">
        <v>197</v>
      </c>
      <c r="D131" s="534" t="s">
        <v>550</v>
      </c>
      <c r="E131" s="32"/>
    </row>
    <row r="132" spans="1:5" s="2" customFormat="1" ht="15" customHeight="1" x14ac:dyDescent="0.2">
      <c r="A132" s="6"/>
      <c r="B132" s="564">
        <v>79</v>
      </c>
      <c r="C132" s="565" t="s">
        <v>110</v>
      </c>
      <c r="D132" s="317"/>
      <c r="E132" s="4"/>
    </row>
    <row r="133" spans="1:5" s="2" customFormat="1" ht="15" customHeight="1" x14ac:dyDescent="0.2">
      <c r="A133" s="6"/>
      <c r="B133" s="566">
        <v>79</v>
      </c>
      <c r="C133" s="567" t="s">
        <v>640</v>
      </c>
      <c r="D133" s="316"/>
      <c r="E133" s="4"/>
    </row>
    <row r="134" spans="1:5" s="2" customFormat="1" ht="15" customHeight="1" x14ac:dyDescent="0.2">
      <c r="A134" s="6"/>
      <c r="B134" s="568">
        <v>79</v>
      </c>
      <c r="C134" s="569" t="s">
        <v>366</v>
      </c>
      <c r="D134" s="318"/>
      <c r="E134" s="4"/>
    </row>
    <row r="135" spans="1:5" ht="45" customHeight="1" x14ac:dyDescent="0.25">
      <c r="A135" s="23" t="s">
        <v>109</v>
      </c>
      <c r="B135" s="53"/>
      <c r="C135" s="13"/>
      <c r="D135" s="14"/>
      <c r="E135" s="32"/>
    </row>
    <row r="136" spans="1:5" ht="15" customHeight="1" x14ac:dyDescent="0.2">
      <c r="A136" s="35"/>
      <c r="B136" s="9"/>
      <c r="C136" s="9"/>
      <c r="D136" s="58"/>
      <c r="E136" s="32"/>
    </row>
    <row r="137" spans="1:5" ht="30" customHeight="1" x14ac:dyDescent="0.2">
      <c r="A137" s="35"/>
      <c r="B137" s="534" t="s">
        <v>200</v>
      </c>
      <c r="C137" s="514" t="s">
        <v>197</v>
      </c>
      <c r="D137" s="534" t="s">
        <v>550</v>
      </c>
      <c r="E137" s="32"/>
    </row>
    <row r="138" spans="1:5" s="2" customFormat="1" ht="15" customHeight="1" x14ac:dyDescent="0.2">
      <c r="A138" s="6"/>
      <c r="B138" s="551"/>
      <c r="C138" s="552" t="s">
        <v>265</v>
      </c>
      <c r="D138" s="523"/>
      <c r="E138" s="4"/>
    </row>
    <row r="139" spans="1:5" s="2" customFormat="1" ht="15" customHeight="1" x14ac:dyDescent="0.2">
      <c r="A139" s="6"/>
      <c r="B139" s="553">
        <v>73</v>
      </c>
      <c r="C139" s="570" t="s">
        <v>256</v>
      </c>
      <c r="D139" s="528"/>
      <c r="E139" s="4"/>
    </row>
    <row r="140" spans="1:5" s="2" customFormat="1" ht="15" customHeight="1" x14ac:dyDescent="0.2">
      <c r="A140" s="6"/>
      <c r="B140" s="553">
        <v>73</v>
      </c>
      <c r="C140" s="570" t="s">
        <v>298</v>
      </c>
      <c r="D140" s="528"/>
      <c r="E140" s="4"/>
    </row>
    <row r="141" spans="1:5" s="2" customFormat="1" ht="15" customHeight="1" x14ac:dyDescent="0.2">
      <c r="A141" s="6"/>
      <c r="B141" s="555"/>
      <c r="C141" s="571" t="s">
        <v>367</v>
      </c>
      <c r="D141" s="529" t="str">
        <f>IF(AND(ISNUMBER(D140),ISNUMBER(D139)),MAX(0, D140-D139),"")</f>
        <v/>
      </c>
      <c r="E141" s="4"/>
    </row>
    <row r="142" spans="1:5" s="2" customFormat="1" ht="15" customHeight="1" x14ac:dyDescent="0.2">
      <c r="A142" s="6"/>
      <c r="B142" s="553">
        <v>61</v>
      </c>
      <c r="C142" s="570" t="s">
        <v>368</v>
      </c>
      <c r="D142" s="528"/>
      <c r="E142" s="4"/>
    </row>
    <row r="143" spans="1:5" s="2" customFormat="1" ht="15" customHeight="1" x14ac:dyDescent="0.2">
      <c r="A143" s="6"/>
      <c r="B143" s="573"/>
      <c r="C143" s="574" t="s">
        <v>369</v>
      </c>
      <c r="D143" s="575" t="str">
        <f>IF(AND(ISNUMBER(D142),ISNUMBER(D139),ISNUMBER(D140)),MIN(D142, MAX(0, D139-D140)),"")</f>
        <v/>
      </c>
      <c r="E143" s="4"/>
    </row>
    <row r="144" spans="1:5" s="2" customFormat="1" ht="15" customHeight="1" x14ac:dyDescent="0.2">
      <c r="A144" s="6"/>
      <c r="B144" s="551"/>
      <c r="C144" s="552" t="s">
        <v>77</v>
      </c>
      <c r="D144" s="523"/>
      <c r="E144" s="4"/>
    </row>
    <row r="145" spans="1:5" s="2" customFormat="1" ht="15" customHeight="1" x14ac:dyDescent="0.2">
      <c r="A145" s="6"/>
      <c r="B145" s="553">
        <v>60</v>
      </c>
      <c r="C145" s="570" t="s">
        <v>257</v>
      </c>
      <c r="D145" s="528"/>
      <c r="E145" s="4"/>
    </row>
    <row r="146" spans="1:5" s="2" customFormat="1" ht="15" customHeight="1" x14ac:dyDescent="0.2">
      <c r="A146" s="6"/>
      <c r="B146" s="553">
        <v>60</v>
      </c>
      <c r="C146" s="570" t="s">
        <v>370</v>
      </c>
      <c r="D146" s="528"/>
      <c r="E146" s="4"/>
    </row>
    <row r="147" spans="1:5" s="2" customFormat="1" ht="15" customHeight="1" x14ac:dyDescent="0.2">
      <c r="A147" s="6"/>
      <c r="B147" s="573"/>
      <c r="C147" s="574" t="s">
        <v>371</v>
      </c>
      <c r="D147" s="575" t="str">
        <f>IF(AND(ISNUMBER(D145),ISNUMBER(D146)),MIN(D145,D146),"")</f>
        <v/>
      </c>
      <c r="E147" s="4"/>
    </row>
    <row r="148" spans="1:5" s="2" customFormat="1" ht="15" customHeight="1" x14ac:dyDescent="0.2">
      <c r="A148" s="6"/>
      <c r="B148" s="551"/>
      <c r="C148" s="552" t="s">
        <v>69</v>
      </c>
      <c r="D148" s="523"/>
      <c r="E148" s="4"/>
    </row>
    <row r="149" spans="1:5" s="2" customFormat="1" ht="15" customHeight="1" x14ac:dyDescent="0.2">
      <c r="A149" s="6"/>
      <c r="B149" s="555"/>
      <c r="C149" s="570" t="s">
        <v>257</v>
      </c>
      <c r="D149" s="528"/>
      <c r="E149" s="4"/>
    </row>
    <row r="150" spans="1:5" s="2" customFormat="1" ht="15" customHeight="1" x14ac:dyDescent="0.2">
      <c r="A150" s="6"/>
      <c r="B150" s="555"/>
      <c r="C150" s="570" t="s">
        <v>370</v>
      </c>
      <c r="D150" s="528"/>
      <c r="E150" s="4"/>
    </row>
    <row r="151" spans="1:5" s="2" customFormat="1" ht="15" customHeight="1" x14ac:dyDescent="0.2">
      <c r="A151" s="6"/>
      <c r="B151" s="555"/>
      <c r="C151" s="571" t="s">
        <v>372</v>
      </c>
      <c r="D151" s="529" t="str">
        <f>IF(AND(ISNUMBER(D149),ISNUMBER(D150)),MIN(D149,D150),"")</f>
        <v/>
      </c>
      <c r="E151" s="4"/>
    </row>
    <row r="152" spans="1:5" s="2" customFormat="1" ht="15" customHeight="1" x14ac:dyDescent="0.2">
      <c r="A152" s="6"/>
      <c r="B152" s="560"/>
      <c r="C152" s="572" t="s">
        <v>513</v>
      </c>
      <c r="D152" s="530" t="str">
        <f>IF(AND(ISNUMBER(D143),ISNUMBER(D147),ISNUMBER(D151)),D143+D147+D151,"")</f>
        <v/>
      </c>
      <c r="E152" s="4"/>
    </row>
    <row r="153" spans="1:5" ht="45" customHeight="1" x14ac:dyDescent="0.25">
      <c r="A153" s="23" t="s">
        <v>514</v>
      </c>
      <c r="B153" s="53"/>
      <c r="C153" s="13"/>
      <c r="D153" s="14"/>
      <c r="E153" s="32"/>
    </row>
    <row r="154" spans="1:5" ht="15" customHeight="1" x14ac:dyDescent="0.2">
      <c r="A154" s="35"/>
      <c r="B154" s="9"/>
      <c r="C154" s="9"/>
      <c r="D154" s="58"/>
      <c r="E154" s="32"/>
    </row>
    <row r="155" spans="1:5" ht="30" customHeight="1" x14ac:dyDescent="0.2">
      <c r="A155" s="35"/>
      <c r="B155" s="534" t="s">
        <v>200</v>
      </c>
      <c r="C155" s="514" t="s">
        <v>197</v>
      </c>
      <c r="D155" s="534" t="s">
        <v>550</v>
      </c>
      <c r="E155" s="32"/>
    </row>
    <row r="156" spans="1:5" s="2" customFormat="1" ht="15" customHeight="1" x14ac:dyDescent="0.2">
      <c r="A156" s="6"/>
      <c r="B156" s="551"/>
      <c r="C156" s="576" t="s">
        <v>641</v>
      </c>
      <c r="D156" s="577" t="str">
        <f>IF(AND(ISNUMBER(D157),ISNUMBER(D158),ISNUMBER(D159),ISNUMBER(D160)),SUM(D157:D160),"")</f>
        <v/>
      </c>
      <c r="E156" s="4"/>
    </row>
    <row r="157" spans="1:5" s="2" customFormat="1" ht="15" customHeight="1" x14ac:dyDescent="0.2">
      <c r="A157" s="6"/>
      <c r="B157" s="553" t="s">
        <v>556</v>
      </c>
      <c r="C157" s="578" t="s">
        <v>299</v>
      </c>
      <c r="D157" s="528"/>
      <c r="E157" s="4"/>
    </row>
    <row r="158" spans="1:5" s="2" customFormat="1" ht="30" customHeight="1" x14ac:dyDescent="0.2">
      <c r="A158" s="6"/>
      <c r="B158" s="553" t="s">
        <v>556</v>
      </c>
      <c r="C158" s="579" t="s">
        <v>339</v>
      </c>
      <c r="D158" s="528"/>
      <c r="E158" s="4"/>
    </row>
    <row r="159" spans="1:5" s="2" customFormat="1" ht="15" customHeight="1" x14ac:dyDescent="0.2">
      <c r="A159" s="6"/>
      <c r="B159" s="553" t="s">
        <v>556</v>
      </c>
      <c r="C159" s="578" t="s">
        <v>300</v>
      </c>
      <c r="D159" s="528"/>
      <c r="E159" s="4"/>
    </row>
    <row r="160" spans="1:5" s="2" customFormat="1" ht="15" customHeight="1" x14ac:dyDescent="0.2">
      <c r="A160" s="6"/>
      <c r="B160" s="558" t="s">
        <v>556</v>
      </c>
      <c r="C160" s="580" t="s">
        <v>308</v>
      </c>
      <c r="D160" s="549"/>
      <c r="E160" s="4"/>
    </row>
    <row r="161" spans="1:5" s="2" customFormat="1" ht="15" customHeight="1" x14ac:dyDescent="0.2">
      <c r="A161" s="6"/>
      <c r="B161" s="539"/>
      <c r="C161" s="542" t="s">
        <v>377</v>
      </c>
      <c r="D161" s="492" t="str">
        <f>IF(AND(ISNUMBER(D157),ISNUMBER(D158),ISNUMBER(D159)),D157+D158+D159,"")</f>
        <v/>
      </c>
      <c r="E161" s="4"/>
    </row>
    <row r="162" spans="1:5" ht="45" customHeight="1" x14ac:dyDescent="0.25">
      <c r="A162" s="23" t="s">
        <v>118</v>
      </c>
      <c r="B162" s="53"/>
      <c r="C162" s="13"/>
      <c r="D162" s="14"/>
      <c r="E162" s="32"/>
    </row>
    <row r="163" spans="1:5" ht="15" customHeight="1" x14ac:dyDescent="0.2">
      <c r="A163" s="35"/>
      <c r="B163" s="9"/>
      <c r="C163" s="9"/>
      <c r="D163" s="58"/>
      <c r="E163" s="32"/>
    </row>
    <row r="164" spans="1:5" ht="30" customHeight="1" x14ac:dyDescent="0.2">
      <c r="A164" s="35"/>
      <c r="B164" s="534" t="s">
        <v>200</v>
      </c>
      <c r="C164" s="514" t="s">
        <v>197</v>
      </c>
      <c r="D164" s="534" t="s">
        <v>550</v>
      </c>
      <c r="E164" s="32"/>
    </row>
    <row r="165" spans="1:5" s="2" customFormat="1" ht="30" customHeight="1" x14ac:dyDescent="0.2">
      <c r="A165" s="6"/>
      <c r="B165" s="87">
        <v>75</v>
      </c>
      <c r="C165" s="581" t="s">
        <v>380</v>
      </c>
      <c r="D165" s="582"/>
      <c r="E165" s="4"/>
    </row>
    <row r="166" spans="1:5" s="2" customFormat="1" ht="30" customHeight="1" x14ac:dyDescent="0.2">
      <c r="A166" s="6"/>
      <c r="B166" s="583" t="s">
        <v>219</v>
      </c>
      <c r="C166" s="584" t="s">
        <v>220</v>
      </c>
      <c r="D166" s="585"/>
      <c r="E166" s="4"/>
    </row>
    <row r="167" spans="1:5" s="2" customFormat="1" ht="15" hidden="1" customHeight="1" x14ac:dyDescent="0.2">
      <c r="A167" s="6"/>
      <c r="B167" s="541"/>
      <c r="C167" s="586"/>
      <c r="D167" s="541"/>
      <c r="E167" s="4"/>
    </row>
    <row r="168" spans="1:5" s="2" customFormat="1" ht="30" customHeight="1" x14ac:dyDescent="0.2">
      <c r="A168" s="6"/>
      <c r="B168" s="587" t="s">
        <v>219</v>
      </c>
      <c r="C168" s="588" t="s">
        <v>221</v>
      </c>
      <c r="D168" s="589"/>
      <c r="E168" s="4"/>
    </row>
    <row r="169" spans="1:5" ht="45" customHeight="1" x14ac:dyDescent="0.25">
      <c r="A169" s="23" t="s">
        <v>320</v>
      </c>
      <c r="B169" s="53"/>
      <c r="C169" s="13"/>
      <c r="D169" s="14"/>
      <c r="E169" s="32"/>
    </row>
    <row r="170" spans="1:5" ht="15" customHeight="1" x14ac:dyDescent="0.2">
      <c r="A170" s="35"/>
      <c r="B170" s="9"/>
      <c r="C170" s="9"/>
      <c r="D170" s="58"/>
      <c r="E170" s="32"/>
    </row>
    <row r="171" spans="1:5" ht="30" customHeight="1" x14ac:dyDescent="0.2">
      <c r="A171" s="35"/>
      <c r="B171" s="534" t="s">
        <v>200</v>
      </c>
      <c r="C171" s="514" t="s">
        <v>197</v>
      </c>
      <c r="D171" s="534" t="s">
        <v>550</v>
      </c>
      <c r="E171" s="32"/>
    </row>
    <row r="172" spans="1:5" s="2" customFormat="1" ht="15" customHeight="1" x14ac:dyDescent="0.2">
      <c r="A172" s="6"/>
      <c r="B172" s="562" t="s">
        <v>557</v>
      </c>
      <c r="C172" s="576" t="s">
        <v>309</v>
      </c>
      <c r="D172" s="546"/>
      <c r="E172" s="4"/>
    </row>
    <row r="173" spans="1:5" s="2" customFormat="1" ht="15" customHeight="1" x14ac:dyDescent="0.2">
      <c r="A173" s="6"/>
      <c r="B173" s="553" t="s">
        <v>557</v>
      </c>
      <c r="C173" s="590" t="s">
        <v>311</v>
      </c>
      <c r="D173" s="528"/>
      <c r="E173" s="4"/>
    </row>
    <row r="174" spans="1:5" s="2" customFormat="1" ht="15" customHeight="1" x14ac:dyDescent="0.2">
      <c r="A174" s="6"/>
      <c r="B174" s="558" t="s">
        <v>557</v>
      </c>
      <c r="C174" s="591" t="s">
        <v>432</v>
      </c>
      <c r="D174" s="549"/>
      <c r="E174" s="4"/>
    </row>
    <row r="175" spans="1:5" s="2" customFormat="1" ht="15" customHeight="1" x14ac:dyDescent="0.2">
      <c r="A175" s="6"/>
      <c r="B175" s="539"/>
      <c r="C175" s="543" t="s">
        <v>359</v>
      </c>
      <c r="D175" s="492" t="str">
        <f>IF(AND(ISNUMBER(D172),ISNUMBER(D173)),MAX(0,D172-D173),"")</f>
        <v/>
      </c>
      <c r="E175" s="4"/>
    </row>
    <row r="176" spans="1:5" ht="45" customHeight="1" x14ac:dyDescent="0.25">
      <c r="A176" s="23" t="s">
        <v>515</v>
      </c>
      <c r="B176" s="53"/>
      <c r="C176" s="13"/>
      <c r="D176" s="14"/>
      <c r="E176" s="32"/>
    </row>
    <row r="177" spans="1:5" ht="15" customHeight="1" x14ac:dyDescent="0.2">
      <c r="A177" s="35"/>
      <c r="B177" s="9"/>
      <c r="C177" s="9"/>
      <c r="D177" s="58"/>
      <c r="E177" s="32"/>
    </row>
    <row r="178" spans="1:5" ht="30" customHeight="1" x14ac:dyDescent="0.2">
      <c r="A178" s="35"/>
      <c r="B178" s="534" t="s">
        <v>200</v>
      </c>
      <c r="C178" s="514" t="s">
        <v>197</v>
      </c>
      <c r="D178" s="534" t="s">
        <v>550</v>
      </c>
      <c r="E178" s="32"/>
    </row>
    <row r="179" spans="1:5" s="2" customFormat="1" ht="15" customHeight="1" x14ac:dyDescent="0.2">
      <c r="A179" s="6"/>
      <c r="B179" s="90">
        <v>74</v>
      </c>
      <c r="C179" s="538" t="s">
        <v>86</v>
      </c>
      <c r="D179" s="491"/>
      <c r="E179" s="4"/>
    </row>
    <row r="180" spans="1:5" s="46" customFormat="1" ht="60" customHeight="1" x14ac:dyDescent="0.25">
      <c r="A180" s="1684" t="s">
        <v>1318</v>
      </c>
      <c r="B180" s="1685"/>
      <c r="C180" s="1685"/>
      <c r="D180" s="1685"/>
      <c r="E180" s="190"/>
    </row>
    <row r="181" spans="1:5" ht="15" customHeight="1" x14ac:dyDescent="0.25">
      <c r="A181" s="35"/>
      <c r="B181" s="53"/>
      <c r="C181" s="13"/>
      <c r="D181" s="14"/>
      <c r="E181" s="32"/>
    </row>
    <row r="182" spans="1:5" ht="30" customHeight="1" x14ac:dyDescent="0.2">
      <c r="A182" s="35"/>
      <c r="B182" s="534" t="s">
        <v>200</v>
      </c>
      <c r="C182" s="514" t="s">
        <v>197</v>
      </c>
      <c r="D182" s="534" t="s">
        <v>550</v>
      </c>
      <c r="E182" s="32"/>
    </row>
    <row r="183" spans="1:5" s="2" customFormat="1" ht="15" customHeight="1" x14ac:dyDescent="0.2">
      <c r="A183" s="6"/>
      <c r="B183" s="562" t="s">
        <v>558</v>
      </c>
      <c r="C183" s="565" t="s">
        <v>162</v>
      </c>
      <c r="D183" s="546"/>
      <c r="E183" s="4"/>
    </row>
    <row r="184" spans="1:5" s="2" customFormat="1" ht="15" customHeight="1" x14ac:dyDescent="0.2">
      <c r="A184" s="6"/>
      <c r="B184" s="553" t="s">
        <v>558</v>
      </c>
      <c r="C184" s="508" t="s">
        <v>312</v>
      </c>
      <c r="D184" s="528"/>
      <c r="E184" s="4"/>
    </row>
    <row r="185" spans="1:5" s="2" customFormat="1" ht="15" customHeight="1" x14ac:dyDescent="0.2">
      <c r="A185" s="6"/>
      <c r="B185" s="540"/>
      <c r="C185" s="592" t="s">
        <v>180</v>
      </c>
      <c r="D185" s="593" t="str">
        <f>IF(AND(ISNUMBER(D183),ISNUMBER(D184)),MAX(0,D183-D184),"")</f>
        <v/>
      </c>
      <c r="E185" s="4"/>
    </row>
    <row r="186" spans="1:5" s="2" customFormat="1" ht="15" customHeight="1" x14ac:dyDescent="0.2">
      <c r="A186" s="6"/>
      <c r="B186" s="562" t="s">
        <v>558</v>
      </c>
      <c r="C186" s="565" t="s">
        <v>381</v>
      </c>
      <c r="D186" s="546"/>
      <c r="E186" s="4"/>
    </row>
    <row r="187" spans="1:5" s="2" customFormat="1" ht="15" customHeight="1" x14ac:dyDescent="0.2">
      <c r="A187" s="6"/>
      <c r="B187" s="553" t="s">
        <v>558</v>
      </c>
      <c r="C187" s="508" t="s">
        <v>312</v>
      </c>
      <c r="D187" s="528"/>
      <c r="E187" s="4"/>
    </row>
    <row r="188" spans="1:5" s="2" customFormat="1" ht="15" customHeight="1" x14ac:dyDescent="0.2">
      <c r="A188" s="6"/>
      <c r="B188" s="560"/>
      <c r="C188" s="594" t="s">
        <v>382</v>
      </c>
      <c r="D188" s="530" t="str">
        <f>IF(AND(ISNUMBER(D186),ISNUMBER(D187)),MAX(0,D186-D187),"")</f>
        <v/>
      </c>
      <c r="E188" s="4"/>
    </row>
    <row r="189" spans="1:5" s="2" customFormat="1" ht="15" customHeight="1" x14ac:dyDescent="0.2">
      <c r="A189" s="6"/>
      <c r="B189" s="562" t="s">
        <v>558</v>
      </c>
      <c r="C189" s="565" t="s">
        <v>383</v>
      </c>
      <c r="D189" s="546"/>
      <c r="E189" s="4"/>
    </row>
    <row r="190" spans="1:5" s="2" customFormat="1" ht="15" customHeight="1" x14ac:dyDescent="0.2">
      <c r="A190" s="6"/>
      <c r="B190" s="553" t="s">
        <v>558</v>
      </c>
      <c r="C190" s="507" t="s">
        <v>313</v>
      </c>
      <c r="D190" s="528"/>
      <c r="E190" s="4"/>
    </row>
    <row r="191" spans="1:5" s="2" customFormat="1" ht="15" customHeight="1" x14ac:dyDescent="0.2">
      <c r="A191" s="6"/>
      <c r="B191" s="560"/>
      <c r="C191" s="594" t="s">
        <v>384</v>
      </c>
      <c r="D191" s="530" t="str">
        <f>IF(AND(ISNUMBER(D189),ISNUMBER(D190)),MAX(0,D189-D190),"")</f>
        <v/>
      </c>
      <c r="E191" s="4"/>
    </row>
    <row r="192" spans="1:5" s="2" customFormat="1" ht="15" customHeight="1" x14ac:dyDescent="0.2">
      <c r="A192" s="6"/>
      <c r="B192" s="3"/>
      <c r="C192" s="61"/>
      <c r="D192" s="61"/>
      <c r="E192" s="4"/>
    </row>
    <row r="193" spans="1:5" s="2" customFormat="1" ht="15" customHeight="1" x14ac:dyDescent="0.2">
      <c r="A193" s="6"/>
      <c r="B193" s="551"/>
      <c r="C193" s="596" t="s">
        <v>519</v>
      </c>
      <c r="D193" s="527" t="str">
        <f>IF(AND(ISNUMBER(D185),ISNUMBER(D188),ISNUMBER(D191)),D185+D188+D191,"")</f>
        <v/>
      </c>
      <c r="E193" s="4"/>
    </row>
    <row r="194" spans="1:5" s="2" customFormat="1" ht="15" customHeight="1" x14ac:dyDescent="0.2">
      <c r="A194" s="6"/>
      <c r="B194" s="555"/>
      <c r="C194" s="567" t="s">
        <v>345</v>
      </c>
      <c r="D194" s="529" t="str">
        <f>IF(ISNUMBER(D53),MAX(D53,0),"")</f>
        <v/>
      </c>
      <c r="E194" s="4"/>
    </row>
    <row r="195" spans="1:5" s="2" customFormat="1" ht="30" customHeight="1" x14ac:dyDescent="0.2">
      <c r="A195" s="6"/>
      <c r="B195" s="555"/>
      <c r="C195" s="503" t="s">
        <v>431</v>
      </c>
      <c r="D195" s="529" t="str">
        <f>IF(AND(ISNUMBER(D193),ISNUMBER(D194)),MAX(0, D193-0.1*D194),"")</f>
        <v/>
      </c>
      <c r="E195" s="4"/>
    </row>
    <row r="196" spans="1:5" s="2" customFormat="1" ht="15" customHeight="1" x14ac:dyDescent="0.2">
      <c r="A196" s="6"/>
      <c r="B196" s="555"/>
      <c r="C196" s="597" t="s">
        <v>387</v>
      </c>
      <c r="D196" s="529" t="str">
        <f>IF(ISNUMBER(D193),IF(D193&gt;0, IF(AND(ISNUMBER(D195),ISNUMBER(D185)),D195*D185/D193,""), 0),"")</f>
        <v/>
      </c>
      <c r="E196" s="4"/>
    </row>
    <row r="197" spans="1:5" s="2" customFormat="1" ht="15" customHeight="1" x14ac:dyDescent="0.2">
      <c r="A197" s="6"/>
      <c r="B197" s="555"/>
      <c r="C197" s="597" t="s">
        <v>314</v>
      </c>
      <c r="D197" s="529" t="str">
        <f>IF(ISNUMBER(D193),IF(D193&gt;0, IF(AND(ISNUMBER(D195),ISNUMBER(D188)),D195*D188/D193,""), 0),"")</f>
        <v/>
      </c>
      <c r="E197" s="4"/>
    </row>
    <row r="198" spans="1:5" s="2" customFormat="1" ht="15" customHeight="1" x14ac:dyDescent="0.2">
      <c r="A198" s="6"/>
      <c r="B198" s="560"/>
      <c r="C198" s="594" t="s">
        <v>350</v>
      </c>
      <c r="D198" s="530" t="str">
        <f>IF(ISNUMBER(D193),IF(D193&gt;0, IF(AND(ISNUMBER(D195),ISNUMBER(D191)),D195*D191/D193,""), 0),"")</f>
        <v/>
      </c>
      <c r="E198" s="4"/>
    </row>
    <row r="199" spans="1:5" s="2" customFormat="1" ht="15" customHeight="1" x14ac:dyDescent="0.2">
      <c r="A199" s="6"/>
      <c r="B199" s="3"/>
      <c r="C199" s="61"/>
      <c r="D199" s="62"/>
      <c r="E199" s="4"/>
    </row>
    <row r="200" spans="1:5" s="2" customFormat="1" ht="15" customHeight="1" x14ac:dyDescent="0.2">
      <c r="A200" s="6"/>
      <c r="B200" s="551"/>
      <c r="C200" s="596" t="s">
        <v>385</v>
      </c>
      <c r="D200" s="523"/>
      <c r="E200" s="4"/>
    </row>
    <row r="201" spans="1:5" s="2" customFormat="1" ht="15" customHeight="1" x14ac:dyDescent="0.2">
      <c r="A201" s="6"/>
      <c r="B201" s="555"/>
      <c r="C201" s="598" t="s">
        <v>180</v>
      </c>
      <c r="D201" s="529" t="str">
        <f>IF(AND(ISNUMBER(D185),ISNUMBER(D196)),D185-D196,"")</f>
        <v/>
      </c>
      <c r="E201" s="4"/>
    </row>
    <row r="202" spans="1:5" s="2" customFormat="1" ht="15" customHeight="1" x14ac:dyDescent="0.2">
      <c r="A202" s="6"/>
      <c r="B202" s="555"/>
      <c r="C202" s="598" t="s">
        <v>382</v>
      </c>
      <c r="D202" s="529" t="str">
        <f>IF(AND(ISNUMBER(D188),ISNUMBER(D197)),D188-D197,"")</f>
        <v/>
      </c>
      <c r="E202" s="4"/>
    </row>
    <row r="203" spans="1:5" s="2" customFormat="1" ht="15" customHeight="1" x14ac:dyDescent="0.2">
      <c r="A203" s="6"/>
      <c r="B203" s="560"/>
      <c r="C203" s="599" t="s">
        <v>384</v>
      </c>
      <c r="D203" s="530" t="str">
        <f>IF(AND(ISNUMBER(D191),ISNUMBER(D198)),D191-D198,"")</f>
        <v/>
      </c>
      <c r="E203" s="4"/>
    </row>
    <row r="204" spans="1:5" s="2" customFormat="1" ht="15" customHeight="1" x14ac:dyDescent="0.2">
      <c r="A204" s="6"/>
      <c r="B204" s="3"/>
      <c r="C204" s="61"/>
      <c r="D204" s="62"/>
      <c r="E204" s="4"/>
    </row>
    <row r="205" spans="1:5" s="2" customFormat="1" ht="15" customHeight="1" x14ac:dyDescent="0.2">
      <c r="A205" s="6"/>
      <c r="B205" s="551"/>
      <c r="C205" s="596" t="str">
        <f>CONCATENATE("Total risk weighted assets of amounts not deducted (set out in cells D", ROW(D201), " to D", ROW(D203), "); of which amounts that relate to:")</f>
        <v>Total risk weighted assets of amounts not deducted (set out in cells D201 to D203); of which amounts that relate to:</v>
      </c>
      <c r="D205" s="523"/>
      <c r="E205" s="4"/>
    </row>
    <row r="206" spans="1:5" s="2" customFormat="1" ht="15" customHeight="1" x14ac:dyDescent="0.2">
      <c r="A206" s="6"/>
      <c r="B206" s="555"/>
      <c r="C206" s="598" t="str">
        <f>CONCATENATE("Holdings of common stock net of short positions (ie risk weighted assets of exposures in cell D", ROW(D201), ")")</f>
        <v>Holdings of common stock net of short positions (ie risk weighted assets of exposures in cell D201)</v>
      </c>
      <c r="D206" s="528"/>
      <c r="E206" s="4"/>
    </row>
    <row r="207" spans="1:5" s="2" customFormat="1" ht="15" customHeight="1" x14ac:dyDescent="0.2">
      <c r="A207" s="6"/>
      <c r="B207" s="555"/>
      <c r="C207" s="598" t="str">
        <f>CONCATENATE("Holdings of Additional Tier 1 capital net of short positions (ie risk weighted assets of exposures in cell D", ROW(D202), ")")</f>
        <v>Holdings of Additional Tier 1 capital net of short positions (ie risk weighted assets of exposures in cell D202)</v>
      </c>
      <c r="D207" s="528"/>
      <c r="E207" s="4"/>
    </row>
    <row r="208" spans="1:5" s="2" customFormat="1" ht="15" customHeight="1" x14ac:dyDescent="0.2">
      <c r="A208" s="6"/>
      <c r="B208" s="560"/>
      <c r="C208" s="599" t="str">
        <f>CONCATENATE("Holdings of Tier 2 capital net of short positions (ie risk weighted assets of exposures in cell D", ROW(D203),")")</f>
        <v>Holdings of Tier 2 capital net of short positions (ie risk weighted assets of exposures in cell D203)</v>
      </c>
      <c r="D208" s="549"/>
      <c r="E208" s="4"/>
    </row>
    <row r="209" spans="1:5" ht="60" customHeight="1" x14ac:dyDescent="0.25">
      <c r="A209" s="1684" t="s">
        <v>386</v>
      </c>
      <c r="B209" s="1685"/>
      <c r="C209" s="1685"/>
      <c r="D209" s="1685"/>
      <c r="E209" s="32"/>
    </row>
    <row r="210" spans="1:5" ht="15" customHeight="1" x14ac:dyDescent="0.2">
      <c r="A210" s="35"/>
      <c r="B210" s="9"/>
      <c r="C210" s="9"/>
      <c r="D210" s="58"/>
      <c r="E210" s="32"/>
    </row>
    <row r="211" spans="1:5" ht="30" customHeight="1" x14ac:dyDescent="0.2">
      <c r="A211" s="35"/>
      <c r="B211" s="534" t="s">
        <v>200</v>
      </c>
      <c r="C211" s="514" t="s">
        <v>197</v>
      </c>
      <c r="D211" s="534" t="s">
        <v>550</v>
      </c>
      <c r="E211" s="32"/>
    </row>
    <row r="212" spans="1:5" s="2" customFormat="1" ht="15" customHeight="1" x14ac:dyDescent="0.2">
      <c r="A212" s="6"/>
      <c r="B212" s="562" t="s">
        <v>559</v>
      </c>
      <c r="C212" s="565" t="s">
        <v>162</v>
      </c>
      <c r="D212" s="546"/>
      <c r="E212" s="4"/>
    </row>
    <row r="213" spans="1:5" s="2" customFormat="1" ht="15" customHeight="1" x14ac:dyDescent="0.2">
      <c r="A213" s="6"/>
      <c r="B213" s="553" t="s">
        <v>559</v>
      </c>
      <c r="C213" s="507" t="s">
        <v>312</v>
      </c>
      <c r="D213" s="528"/>
      <c r="E213" s="4"/>
    </row>
    <row r="214" spans="1:5" s="2" customFormat="1" ht="15" customHeight="1" x14ac:dyDescent="0.2">
      <c r="A214" s="6"/>
      <c r="B214" s="560"/>
      <c r="C214" s="594" t="s">
        <v>180</v>
      </c>
      <c r="D214" s="530" t="str">
        <f>IF(AND(ISNUMBER(D212),ISNUMBER(D213)),MAX(0,D212-D213),"")</f>
        <v/>
      </c>
      <c r="E214" s="4"/>
    </row>
    <row r="215" spans="1:5" s="2" customFormat="1" ht="15" customHeight="1" x14ac:dyDescent="0.2">
      <c r="A215" s="6"/>
      <c r="B215" s="562" t="s">
        <v>559</v>
      </c>
      <c r="C215" s="565" t="s">
        <v>381</v>
      </c>
      <c r="D215" s="546"/>
      <c r="E215" s="4"/>
    </row>
    <row r="216" spans="1:5" s="2" customFormat="1" ht="15" customHeight="1" x14ac:dyDescent="0.2">
      <c r="A216" s="6"/>
      <c r="B216" s="553" t="s">
        <v>559</v>
      </c>
      <c r="C216" s="507" t="s">
        <v>312</v>
      </c>
      <c r="D216" s="528"/>
      <c r="E216" s="4"/>
    </row>
    <row r="217" spans="1:5" s="2" customFormat="1" ht="15" customHeight="1" x14ac:dyDescent="0.2">
      <c r="A217" s="6"/>
      <c r="B217" s="560"/>
      <c r="C217" s="594" t="s">
        <v>382</v>
      </c>
      <c r="D217" s="530" t="str">
        <f>IF(AND(ISNUMBER(D215),ISNUMBER(D216)),MAX(0,D215-D216),"")</f>
        <v/>
      </c>
      <c r="E217" s="4"/>
    </row>
    <row r="218" spans="1:5" s="2" customFormat="1" ht="15" customHeight="1" x14ac:dyDescent="0.2">
      <c r="A218" s="6"/>
      <c r="B218" s="562" t="s">
        <v>559</v>
      </c>
      <c r="C218" s="565" t="s">
        <v>383</v>
      </c>
      <c r="D218" s="546"/>
      <c r="E218" s="4"/>
    </row>
    <row r="219" spans="1:5" s="2" customFormat="1" ht="15" customHeight="1" x14ac:dyDescent="0.2">
      <c r="A219" s="6"/>
      <c r="B219" s="553" t="s">
        <v>559</v>
      </c>
      <c r="C219" s="507" t="s">
        <v>312</v>
      </c>
      <c r="D219" s="528"/>
      <c r="E219" s="4"/>
    </row>
    <row r="220" spans="1:5" s="2" customFormat="1" ht="15" customHeight="1" x14ac:dyDescent="0.2">
      <c r="A220" s="6"/>
      <c r="B220" s="560"/>
      <c r="C220" s="594" t="s">
        <v>384</v>
      </c>
      <c r="D220" s="530" t="str">
        <f>IF(AND(ISNUMBER(D218),ISNUMBER(D219)),MAX(0,D218-D219),"")</f>
        <v/>
      </c>
      <c r="E220" s="4"/>
    </row>
    <row r="221" spans="1:5" s="2" customFormat="1" ht="15" customHeight="1" x14ac:dyDescent="0.2">
      <c r="A221" s="6"/>
      <c r="B221" s="3"/>
      <c r="C221" s="61"/>
      <c r="D221" s="61"/>
      <c r="E221" s="4"/>
    </row>
    <row r="222" spans="1:5" s="2" customFormat="1" ht="15" customHeight="1" x14ac:dyDescent="0.2">
      <c r="A222" s="6"/>
      <c r="B222" s="551"/>
      <c r="C222" s="565" t="s">
        <v>347</v>
      </c>
      <c r="D222" s="527" t="str">
        <f>IF(ISNUMBER(D55),MAX(D55,0),"")</f>
        <v/>
      </c>
      <c r="E222" s="4"/>
    </row>
    <row r="223" spans="1:5" s="2" customFormat="1" ht="15" customHeight="1" x14ac:dyDescent="0.2">
      <c r="A223" s="6"/>
      <c r="B223" s="555"/>
      <c r="C223" s="597" t="s">
        <v>315</v>
      </c>
      <c r="D223" s="529" t="str">
        <f>IF(AND(ISNUMBER(D214),ISNUMBER(D222)),MAX(0,D214-0.1*D222),"")</f>
        <v/>
      </c>
      <c r="E223" s="4"/>
    </row>
    <row r="224" spans="1:5" s="2" customFormat="1" ht="15" customHeight="1" x14ac:dyDescent="0.2">
      <c r="A224" s="6"/>
      <c r="B224" s="555"/>
      <c r="C224" s="597" t="s">
        <v>316</v>
      </c>
      <c r="D224" s="600" t="str">
        <f>IF(ISNUMBER(D217),D217,"")</f>
        <v/>
      </c>
      <c r="E224" s="4"/>
    </row>
    <row r="225" spans="1:5" s="2" customFormat="1" ht="15" customHeight="1" x14ac:dyDescent="0.2">
      <c r="A225" s="6"/>
      <c r="B225" s="560"/>
      <c r="C225" s="594" t="s">
        <v>456</v>
      </c>
      <c r="D225" s="530" t="str">
        <f>IF(ISNUMBER(D220),D220,"")</f>
        <v/>
      </c>
      <c r="E225" s="4"/>
    </row>
    <row r="226" spans="1:5" ht="45" customHeight="1" x14ac:dyDescent="0.25">
      <c r="A226" s="23" t="s">
        <v>163</v>
      </c>
      <c r="B226" s="53"/>
      <c r="C226" s="13"/>
      <c r="D226" s="14"/>
      <c r="E226" s="32"/>
    </row>
    <row r="227" spans="1:5" ht="15" customHeight="1" x14ac:dyDescent="0.2">
      <c r="A227" s="35"/>
      <c r="B227" s="9"/>
      <c r="C227" s="9"/>
      <c r="D227" s="58"/>
      <c r="E227" s="32"/>
    </row>
    <row r="228" spans="1:5" ht="30" customHeight="1" x14ac:dyDescent="0.2">
      <c r="A228" s="35"/>
      <c r="B228" s="534" t="s">
        <v>200</v>
      </c>
      <c r="C228" s="514" t="s">
        <v>197</v>
      </c>
      <c r="D228" s="534" t="s">
        <v>550</v>
      </c>
      <c r="E228" s="32"/>
    </row>
    <row r="229" spans="1:5" s="2" customFormat="1" ht="15" customHeight="1" x14ac:dyDescent="0.2">
      <c r="A229" s="6"/>
      <c r="B229" s="562">
        <v>87</v>
      </c>
      <c r="C229" s="565" t="s">
        <v>164</v>
      </c>
      <c r="D229" s="546"/>
      <c r="E229" s="4"/>
    </row>
    <row r="230" spans="1:5" s="2" customFormat="1" ht="15" customHeight="1" x14ac:dyDescent="0.2">
      <c r="A230" s="6"/>
      <c r="B230" s="553">
        <v>87</v>
      </c>
      <c r="C230" s="567" t="s">
        <v>68</v>
      </c>
      <c r="D230" s="528"/>
      <c r="E230" s="4"/>
    </row>
    <row r="231" spans="1:5" s="2" customFormat="1" ht="15" customHeight="1" x14ac:dyDescent="0.2">
      <c r="A231" s="6"/>
      <c r="B231" s="555"/>
      <c r="C231" s="597" t="s">
        <v>165</v>
      </c>
      <c r="D231" s="529" t="str">
        <f>IF(AND(ISNUMBER(D229),ISNUMBER(D230)),D229-D230,"")</f>
        <v/>
      </c>
      <c r="E231" s="4"/>
    </row>
    <row r="232" spans="1:5" s="2" customFormat="1" ht="15" customHeight="1" x14ac:dyDescent="0.2">
      <c r="A232" s="6"/>
      <c r="B232" s="555"/>
      <c r="C232" s="567" t="s">
        <v>348</v>
      </c>
      <c r="D232" s="529" t="str">
        <f>IF(ISNUMBER(D55),MAX(D55,0),"")</f>
        <v/>
      </c>
      <c r="E232" s="4"/>
    </row>
    <row r="233" spans="1:5" s="2" customFormat="1" ht="15" customHeight="1" x14ac:dyDescent="0.2">
      <c r="A233" s="6"/>
      <c r="B233" s="560"/>
      <c r="C233" s="594" t="s">
        <v>315</v>
      </c>
      <c r="D233" s="530" t="str">
        <f>IF(AND(ISNUMBER(D231),ISNUMBER(D232)),MAX(0,D231-0.1*D232),"")</f>
        <v/>
      </c>
      <c r="E233" s="4"/>
    </row>
    <row r="234" spans="1:5" ht="60" customHeight="1" x14ac:dyDescent="0.25">
      <c r="A234" s="1684" t="s">
        <v>1106</v>
      </c>
      <c r="B234" s="1685"/>
      <c r="C234" s="1685"/>
      <c r="D234" s="1685"/>
      <c r="E234" s="32"/>
    </row>
    <row r="235" spans="1:5" ht="15" customHeight="1" x14ac:dyDescent="0.2">
      <c r="A235" s="35"/>
      <c r="B235" s="127"/>
      <c r="C235" s="127"/>
      <c r="D235" s="515" t="s">
        <v>550</v>
      </c>
      <c r="E235" s="32"/>
    </row>
    <row r="236" spans="1:5" s="2" customFormat="1" ht="15" customHeight="1" x14ac:dyDescent="0.2">
      <c r="A236" s="6"/>
      <c r="B236" s="551"/>
      <c r="C236" s="565" t="s">
        <v>317</v>
      </c>
      <c r="D236" s="527" t="str">
        <f>IF(ISNUMBER(D113),D113,"")</f>
        <v/>
      </c>
      <c r="E236" s="4"/>
    </row>
    <row r="237" spans="1:5" s="2" customFormat="1" ht="15" customHeight="1" x14ac:dyDescent="0.2">
      <c r="A237" s="6"/>
      <c r="B237" s="555"/>
      <c r="C237" s="567" t="s">
        <v>349</v>
      </c>
      <c r="D237" s="529" t="str">
        <f>IF(ISNUMBER(D55),MAX(D55,0),"")</f>
        <v/>
      </c>
      <c r="E237" s="4"/>
    </row>
    <row r="238" spans="1:5" s="2" customFormat="1" ht="15" customHeight="1" x14ac:dyDescent="0.2">
      <c r="A238" s="6"/>
      <c r="B238" s="560"/>
      <c r="C238" s="594" t="s">
        <v>315</v>
      </c>
      <c r="D238" s="530" t="str">
        <f>IF(AND(ISNUMBER(D236),ISNUMBER(D237)),MAX(0,D236-0.1*D237),"")</f>
        <v/>
      </c>
      <c r="E238" s="4"/>
    </row>
    <row r="239" spans="1:5" s="234" customFormat="1" ht="60" customHeight="1" x14ac:dyDescent="0.25">
      <c r="A239" s="1684" t="s">
        <v>1107</v>
      </c>
      <c r="B239" s="1685"/>
      <c r="C239" s="1685"/>
      <c r="D239" s="1685"/>
      <c r="E239" s="237"/>
    </row>
    <row r="240" spans="1:5" s="234" customFormat="1" ht="15" customHeight="1" x14ac:dyDescent="0.2">
      <c r="A240" s="238"/>
      <c r="B240" s="127"/>
      <c r="C240" s="127"/>
      <c r="D240" s="515" t="s">
        <v>550</v>
      </c>
      <c r="E240" s="237"/>
    </row>
    <row r="241" spans="1:5" s="2" customFormat="1" ht="15" customHeight="1" x14ac:dyDescent="0.2">
      <c r="A241" s="6"/>
      <c r="B241" s="551"/>
      <c r="C241" s="565" t="s">
        <v>250</v>
      </c>
      <c r="D241" s="527" t="str">
        <f>IF(AND(ISNUMBER(D214),ISNUMBER(D223)),D214-D223,"")</f>
        <v/>
      </c>
      <c r="E241" s="4"/>
    </row>
    <row r="242" spans="1:5" s="2" customFormat="1" ht="15" customHeight="1" x14ac:dyDescent="0.2">
      <c r="A242" s="6"/>
      <c r="B242" s="555"/>
      <c r="C242" s="567" t="s">
        <v>251</v>
      </c>
      <c r="D242" s="529" t="str">
        <f>IF(AND(ISNUMBER(D231),ISNUMBER(D233)),D231-D233,"")</f>
        <v/>
      </c>
      <c r="E242" s="4"/>
    </row>
    <row r="243" spans="1:5" s="2" customFormat="1" ht="15" customHeight="1" x14ac:dyDescent="0.2">
      <c r="A243" s="6"/>
      <c r="B243" s="555"/>
      <c r="C243" s="567" t="s">
        <v>252</v>
      </c>
      <c r="D243" s="529" t="str">
        <f>IF(AND(ISNUMBER(D236),ISNUMBER(D238)),D236-D238,"")</f>
        <v/>
      </c>
      <c r="E243" s="4"/>
    </row>
    <row r="244" spans="1:5" s="2" customFormat="1" ht="15" customHeight="1" x14ac:dyDescent="0.2">
      <c r="A244" s="6"/>
      <c r="B244" s="555"/>
      <c r="C244" s="597" t="s">
        <v>388</v>
      </c>
      <c r="D244" s="529" t="str">
        <f>IF(AND(ISNUMBER(D241),ISNUMBER(D242),ISNUMBER(D243)),SUM(D241:D243),"")</f>
        <v/>
      </c>
      <c r="E244" s="4"/>
    </row>
    <row r="245" spans="1:5" s="2" customFormat="1" ht="15" customHeight="1" x14ac:dyDescent="0.2">
      <c r="A245" s="6"/>
      <c r="B245" s="560"/>
      <c r="C245" s="594" t="s">
        <v>389</v>
      </c>
      <c r="D245" s="530" t="str">
        <f>IF(AND(ISNUMBER(D244),ISNUMBER(D61)),MAX(0,(D244-0.15*MAX(D61,0))/0.85),"")</f>
        <v/>
      </c>
      <c r="E245" s="4"/>
    </row>
    <row r="246" spans="1:5" s="2" customFormat="1" ht="15" customHeight="1" x14ac:dyDescent="0.2">
      <c r="A246" s="6"/>
      <c r="B246" s="227"/>
      <c r="C246" s="227"/>
      <c r="D246" s="227"/>
      <c r="E246" s="4"/>
    </row>
    <row r="247" spans="1:5" s="2" customFormat="1" ht="15" customHeight="1" x14ac:dyDescent="0.2">
      <c r="A247" s="6"/>
      <c r="B247" s="551"/>
      <c r="C247" s="596" t="s">
        <v>266</v>
      </c>
      <c r="D247" s="523"/>
      <c r="E247" s="4"/>
    </row>
    <row r="248" spans="1:5" s="2" customFormat="1" ht="15" customHeight="1" x14ac:dyDescent="0.2">
      <c r="A248" s="6"/>
      <c r="B248" s="555"/>
      <c r="C248" s="598" t="s">
        <v>253</v>
      </c>
      <c r="D248" s="529" t="str">
        <f>IF(ISNUMBER(D244),IF(D244&gt;0, IF(AND(ISNUMBER(D241),ISNUMBER(D245)),D241-(D241/D244)*D245,""), 0),"")</f>
        <v/>
      </c>
      <c r="E248" s="4"/>
    </row>
    <row r="249" spans="1:5" s="2" customFormat="1" ht="15" customHeight="1" x14ac:dyDescent="0.2">
      <c r="A249" s="6"/>
      <c r="B249" s="555"/>
      <c r="C249" s="598" t="s">
        <v>254</v>
      </c>
      <c r="D249" s="529" t="str">
        <f>IF(ISNUMBER(D244),IF(D244&gt;0, IF(AND(ISNUMBER(D242),ISNUMBER(D245)),D242-(D242/D244)*D245,""), 0),"")</f>
        <v/>
      </c>
      <c r="E249" s="4"/>
    </row>
    <row r="250" spans="1:5" s="2" customFormat="1" ht="15" customHeight="1" x14ac:dyDescent="0.2">
      <c r="A250" s="6"/>
      <c r="B250" s="555"/>
      <c r="C250" s="598" t="s">
        <v>189</v>
      </c>
      <c r="D250" s="529" t="str">
        <f>IF(ISNUMBER(D244),IF(D244&gt;0, IF(AND(ISNUMBER(D243),ISNUMBER(D245)),D243-(D243/D244)*D245,""), 0),"")</f>
        <v/>
      </c>
      <c r="E250" s="4"/>
    </row>
    <row r="251" spans="1:5" s="2" customFormat="1" ht="15" customHeight="1" x14ac:dyDescent="0.2">
      <c r="A251" s="6"/>
      <c r="B251" s="560"/>
      <c r="C251" s="599" t="s">
        <v>497</v>
      </c>
      <c r="D251" s="530" t="str">
        <f>IF(AND(ISNUMBER(D248),ISNUMBER(D249),ISNUMBER(D250)),SUM(D248:D250),"")</f>
        <v/>
      </c>
      <c r="E251" s="4"/>
    </row>
    <row r="252" spans="1:5" ht="15" customHeight="1" x14ac:dyDescent="0.2">
      <c r="A252" s="57"/>
      <c r="B252" s="33"/>
      <c r="C252" s="33"/>
      <c r="D252" s="33"/>
      <c r="E252" s="34"/>
    </row>
  </sheetData>
  <dataConsolidate/>
  <mergeCells count="5">
    <mergeCell ref="A180:D180"/>
    <mergeCell ref="A209:D209"/>
    <mergeCell ref="B6:C6"/>
    <mergeCell ref="A234:D234"/>
    <mergeCell ref="A239:D239"/>
  </mergeCells>
  <phoneticPr fontId="8" type="noConversion"/>
  <conditionalFormatting sqref="D68:D69 D206:D208 D92:D93 D98:D99 D105:D106 D110:D111 D108 D117:D119 D121:D123 D125:D127 D132:D134 D139:D140 D142 D145:D146 D149:D150 D80:D81 D30 D172:D174 D179 D183:D184 D186:D187 D189:D190 D212:D213 D215:D216 D218:D219 D229:D230 D41">
    <cfRule type="cellIs" dxfId="17" priority="4" stopIfTrue="1" operator="lessThan">
      <formula>0</formula>
    </cfRule>
  </conditionalFormatting>
  <printOptions headings="1"/>
  <pageMargins left="0.78740157480314965" right="0.78740157480314965" top="0.98425196850393704" bottom="0.98425196850393704" header="0.51181102362204722" footer="0.51181102362204722"/>
  <pageSetup paperSize="9" scale="50" fitToHeight="10" pageOrder="overThenDown" orientation="landscape" r:id="rId1"/>
  <headerFooter alignWithMargins="0">
    <oddHeader>&amp;L&amp;"Arial,Bold"&amp;14Basel Committee on Banking Supervision
Basel III monitoring template&amp;C&amp;14&amp;F
&amp;A&amp;R&amp;"Arial,Bold"&amp;14Confidential when completed</oddHeader>
    <oddFooter>&amp;L&amp;14&amp;D  &amp;T&amp;R&amp;14Page &amp;P of &amp;N</oddFooter>
  </headerFooter>
  <rowBreaks count="6" manualBreakCount="6">
    <brk id="25" max="4" man="1"/>
    <brk id="63" max="4" man="1"/>
    <brk id="100" max="4" man="1"/>
    <brk id="134" max="4" man="1"/>
    <brk id="175" max="4" man="1"/>
    <brk id="208" max="4" man="1"/>
  </rowBreaks>
  <ignoredErrors>
    <ignoredError sqref="A17:D61 D214:D232 A63:D211 A62:C62" emptyCellReference="1"/>
    <ignoredError sqref="D62" formula="1" emptyCellReferenc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indexed="43"/>
  </sheetPr>
  <dimension ref="A1:AI32"/>
  <sheetViews>
    <sheetView zoomScale="75" zoomScaleNormal="75" workbookViewId="0"/>
  </sheetViews>
  <sheetFormatPr defaultColWidth="8.85546875" defaultRowHeight="15" customHeight="1" x14ac:dyDescent="0.2"/>
  <cols>
    <col min="1" max="1" width="1.7109375" customWidth="1"/>
    <col min="2" max="2" width="10.7109375" customWidth="1"/>
    <col min="3" max="3" width="200.7109375" customWidth="1"/>
    <col min="4" max="34" width="16.7109375" customWidth="1"/>
    <col min="35" max="35" width="1.7109375" customWidth="1"/>
  </cols>
  <sheetData>
    <row r="1" spans="1:35" ht="30" customHeight="1" x14ac:dyDescent="0.4">
      <c r="A1" s="38" t="s">
        <v>130</v>
      </c>
      <c r="B1" s="48"/>
      <c r="C1" s="39"/>
      <c r="D1" s="91"/>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36"/>
    </row>
    <row r="2" spans="1:35" ht="30" customHeight="1" x14ac:dyDescent="0.25">
      <c r="A2" s="31" t="s">
        <v>101</v>
      </c>
      <c r="B2" s="56"/>
      <c r="C2" s="27"/>
      <c r="D2" s="27"/>
      <c r="E2" s="27"/>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36"/>
    </row>
    <row r="3" spans="1:35" ht="45" customHeight="1" x14ac:dyDescent="0.25">
      <c r="A3" s="35"/>
      <c r="B3" s="9" t="s">
        <v>318</v>
      </c>
      <c r="C3" s="13"/>
      <c r="D3" s="14"/>
      <c r="E3" s="54"/>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32"/>
    </row>
    <row r="4" spans="1:35" ht="30" customHeight="1" x14ac:dyDescent="0.2">
      <c r="A4" s="35"/>
      <c r="B4" s="513" t="s">
        <v>200</v>
      </c>
      <c r="C4" s="513" t="s">
        <v>197</v>
      </c>
      <c r="D4" s="514" t="s">
        <v>550</v>
      </c>
      <c r="E4" s="611">
        <v>1</v>
      </c>
      <c r="F4" s="611">
        <v>2</v>
      </c>
      <c r="G4" s="611">
        <v>3</v>
      </c>
      <c r="H4" s="611">
        <v>4</v>
      </c>
      <c r="I4" s="611">
        <v>5</v>
      </c>
      <c r="J4" s="611">
        <v>6</v>
      </c>
      <c r="K4" s="611">
        <v>7</v>
      </c>
      <c r="L4" s="611">
        <v>8</v>
      </c>
      <c r="M4" s="611">
        <v>9</v>
      </c>
      <c r="N4" s="611">
        <v>10</v>
      </c>
      <c r="O4" s="611">
        <v>11</v>
      </c>
      <c r="P4" s="611">
        <v>12</v>
      </c>
      <c r="Q4" s="611">
        <v>13</v>
      </c>
      <c r="R4" s="611">
        <v>14</v>
      </c>
      <c r="S4" s="611">
        <v>15</v>
      </c>
      <c r="T4" s="611">
        <v>16</v>
      </c>
      <c r="U4" s="611">
        <v>17</v>
      </c>
      <c r="V4" s="611">
        <v>18</v>
      </c>
      <c r="W4" s="611">
        <v>19</v>
      </c>
      <c r="X4" s="611">
        <v>20</v>
      </c>
      <c r="Y4" s="611">
        <v>21</v>
      </c>
      <c r="Z4" s="611">
        <v>22</v>
      </c>
      <c r="AA4" s="611">
        <v>23</v>
      </c>
      <c r="AB4" s="611">
        <v>24</v>
      </c>
      <c r="AC4" s="611">
        <v>25</v>
      </c>
      <c r="AD4" s="611">
        <v>26</v>
      </c>
      <c r="AE4" s="611">
        <v>27</v>
      </c>
      <c r="AF4" s="611">
        <v>28</v>
      </c>
      <c r="AG4" s="611">
        <v>29</v>
      </c>
      <c r="AH4" s="612">
        <v>30</v>
      </c>
      <c r="AI4" s="32"/>
    </row>
    <row r="5" spans="1:35" s="2" customFormat="1" ht="30" customHeight="1" x14ac:dyDescent="0.2">
      <c r="A5" s="6"/>
      <c r="B5" s="564">
        <v>62</v>
      </c>
      <c r="C5" s="435" t="s">
        <v>642</v>
      </c>
      <c r="D5" s="601"/>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317"/>
      <c r="AI5" s="4"/>
    </row>
    <row r="6" spans="1:35" s="2" customFormat="1" ht="15" customHeight="1" x14ac:dyDescent="0.2">
      <c r="A6" s="6"/>
      <c r="B6" s="566">
        <v>62</v>
      </c>
      <c r="C6" s="613" t="s">
        <v>93</v>
      </c>
      <c r="D6" s="602"/>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c r="AH6" s="316"/>
      <c r="AI6" s="4"/>
    </row>
    <row r="7" spans="1:35" s="2" customFormat="1" ht="15" customHeight="1" x14ac:dyDescent="0.2">
      <c r="A7" s="6"/>
      <c r="B7" s="566">
        <v>62</v>
      </c>
      <c r="C7" s="613" t="s">
        <v>94</v>
      </c>
      <c r="D7" s="602"/>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316"/>
      <c r="AI7" s="4"/>
    </row>
    <row r="8" spans="1:35" s="2" customFormat="1" ht="15" customHeight="1" x14ac:dyDescent="0.2">
      <c r="A8" s="6"/>
      <c r="B8" s="566">
        <v>63</v>
      </c>
      <c r="C8" s="614" t="s">
        <v>643</v>
      </c>
      <c r="D8" s="602"/>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c r="AH8" s="316"/>
      <c r="AI8" s="4"/>
    </row>
    <row r="9" spans="1:35" s="2" customFormat="1" ht="15" customHeight="1" x14ac:dyDescent="0.2">
      <c r="A9" s="6"/>
      <c r="B9" s="566">
        <v>63</v>
      </c>
      <c r="C9" s="613" t="s">
        <v>93</v>
      </c>
      <c r="D9" s="602"/>
      <c r="E9" s="259"/>
      <c r="F9" s="259"/>
      <c r="G9" s="259"/>
      <c r="H9" s="259"/>
      <c r="I9" s="259"/>
      <c r="J9" s="259"/>
      <c r="K9" s="259"/>
      <c r="L9" s="259"/>
      <c r="M9" s="259"/>
      <c r="N9" s="259"/>
      <c r="O9" s="259"/>
      <c r="P9" s="259"/>
      <c r="Q9" s="259"/>
      <c r="R9" s="259"/>
      <c r="S9" s="259"/>
      <c r="T9" s="259"/>
      <c r="U9" s="259"/>
      <c r="V9" s="259"/>
      <c r="W9" s="259"/>
      <c r="X9" s="259"/>
      <c r="Y9" s="259"/>
      <c r="Z9" s="259"/>
      <c r="AA9" s="259"/>
      <c r="AB9" s="259"/>
      <c r="AC9" s="259"/>
      <c r="AD9" s="259"/>
      <c r="AE9" s="259"/>
      <c r="AF9" s="259"/>
      <c r="AG9" s="259"/>
      <c r="AH9" s="316"/>
      <c r="AI9" s="4"/>
    </row>
    <row r="10" spans="1:35" s="2" customFormat="1" ht="15" customHeight="1" x14ac:dyDescent="0.2">
      <c r="A10" s="6"/>
      <c r="B10" s="566">
        <v>63</v>
      </c>
      <c r="C10" s="613" t="s">
        <v>94</v>
      </c>
      <c r="D10" s="602"/>
      <c r="E10" s="259"/>
      <c r="F10" s="259"/>
      <c r="G10" s="259"/>
      <c r="H10" s="259"/>
      <c r="I10" s="259"/>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316"/>
      <c r="AI10" s="4"/>
    </row>
    <row r="11" spans="1:35" s="2" customFormat="1" ht="15" customHeight="1" x14ac:dyDescent="0.2">
      <c r="A11" s="6"/>
      <c r="B11" s="566">
        <v>64</v>
      </c>
      <c r="C11" s="614" t="s">
        <v>644</v>
      </c>
      <c r="D11" s="602"/>
      <c r="E11" s="259"/>
      <c r="F11" s="259"/>
      <c r="G11" s="259"/>
      <c r="H11" s="259"/>
      <c r="I11" s="259"/>
      <c r="J11" s="259"/>
      <c r="K11" s="259"/>
      <c r="L11" s="259"/>
      <c r="M11" s="259"/>
      <c r="N11" s="259"/>
      <c r="O11" s="259"/>
      <c r="P11" s="259"/>
      <c r="Q11" s="259"/>
      <c r="R11" s="259"/>
      <c r="S11" s="259"/>
      <c r="T11" s="259"/>
      <c r="U11" s="259"/>
      <c r="V11" s="259"/>
      <c r="W11" s="259"/>
      <c r="X11" s="259"/>
      <c r="Y11" s="259"/>
      <c r="Z11" s="259"/>
      <c r="AA11" s="259"/>
      <c r="AB11" s="259"/>
      <c r="AC11" s="259"/>
      <c r="AD11" s="259"/>
      <c r="AE11" s="259"/>
      <c r="AF11" s="259"/>
      <c r="AG11" s="259"/>
      <c r="AH11" s="316"/>
      <c r="AI11" s="4"/>
    </row>
    <row r="12" spans="1:35" s="2" customFormat="1" ht="15" customHeight="1" x14ac:dyDescent="0.2">
      <c r="A12" s="6"/>
      <c r="B12" s="566">
        <v>64</v>
      </c>
      <c r="C12" s="613" t="s">
        <v>93</v>
      </c>
      <c r="D12" s="602"/>
      <c r="E12" s="259"/>
      <c r="F12" s="259"/>
      <c r="G12" s="259"/>
      <c r="H12" s="259"/>
      <c r="I12" s="259"/>
      <c r="J12" s="259"/>
      <c r="K12" s="259"/>
      <c r="L12" s="259"/>
      <c r="M12" s="259"/>
      <c r="N12" s="259"/>
      <c r="O12" s="259"/>
      <c r="P12" s="259"/>
      <c r="Q12" s="259"/>
      <c r="R12" s="259"/>
      <c r="S12" s="259"/>
      <c r="T12" s="259"/>
      <c r="U12" s="259"/>
      <c r="V12" s="259"/>
      <c r="W12" s="259"/>
      <c r="X12" s="259"/>
      <c r="Y12" s="259"/>
      <c r="Z12" s="259"/>
      <c r="AA12" s="259"/>
      <c r="AB12" s="259"/>
      <c r="AC12" s="259"/>
      <c r="AD12" s="259"/>
      <c r="AE12" s="259"/>
      <c r="AF12" s="259"/>
      <c r="AG12" s="259"/>
      <c r="AH12" s="316"/>
      <c r="AI12" s="4"/>
    </row>
    <row r="13" spans="1:35" s="2" customFormat="1" ht="15" customHeight="1" x14ac:dyDescent="0.2">
      <c r="A13" s="6"/>
      <c r="B13" s="566">
        <v>64</v>
      </c>
      <c r="C13" s="613" t="s">
        <v>94</v>
      </c>
      <c r="D13" s="602"/>
      <c r="E13" s="259"/>
      <c r="F13" s="259"/>
      <c r="G13" s="259"/>
      <c r="H13" s="259"/>
      <c r="I13" s="259"/>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316"/>
      <c r="AI13" s="4"/>
    </row>
    <row r="14" spans="1:35" s="2" customFormat="1" ht="15" customHeight="1" x14ac:dyDescent="0.2">
      <c r="A14" s="6"/>
      <c r="B14" s="566" t="s">
        <v>560</v>
      </c>
      <c r="C14" s="614" t="s">
        <v>433</v>
      </c>
      <c r="D14" s="602"/>
      <c r="E14" s="259"/>
      <c r="F14" s="259"/>
      <c r="G14" s="259"/>
      <c r="H14" s="259"/>
      <c r="I14" s="259"/>
      <c r="J14" s="259"/>
      <c r="K14" s="259"/>
      <c r="L14" s="259"/>
      <c r="M14" s="259"/>
      <c r="N14" s="259"/>
      <c r="O14" s="259"/>
      <c r="P14" s="259"/>
      <c r="Q14" s="259"/>
      <c r="R14" s="259"/>
      <c r="S14" s="259"/>
      <c r="T14" s="259"/>
      <c r="U14" s="259"/>
      <c r="V14" s="259"/>
      <c r="W14" s="259"/>
      <c r="X14" s="259"/>
      <c r="Y14" s="259"/>
      <c r="Z14" s="259"/>
      <c r="AA14" s="259"/>
      <c r="AB14" s="259"/>
      <c r="AC14" s="259"/>
      <c r="AD14" s="259"/>
      <c r="AE14" s="259"/>
      <c r="AF14" s="259"/>
      <c r="AG14" s="259"/>
      <c r="AH14" s="316"/>
      <c r="AI14" s="4"/>
    </row>
    <row r="15" spans="1:35" s="2" customFormat="1" ht="15" customHeight="1" x14ac:dyDescent="0.2">
      <c r="A15" s="6"/>
      <c r="B15" s="566" t="s">
        <v>560</v>
      </c>
      <c r="C15" s="325" t="s">
        <v>454</v>
      </c>
      <c r="D15" s="602"/>
      <c r="E15" s="259"/>
      <c r="F15" s="259"/>
      <c r="G15" s="259"/>
      <c r="H15" s="259"/>
      <c r="I15" s="259"/>
      <c r="J15" s="259"/>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316"/>
      <c r="AI15" s="4"/>
    </row>
    <row r="16" spans="1:35" s="2" customFormat="1" ht="15" customHeight="1" x14ac:dyDescent="0.2">
      <c r="A16" s="6"/>
      <c r="B16" s="603"/>
      <c r="C16" s="325" t="s">
        <v>455</v>
      </c>
      <c r="D16" s="602"/>
      <c r="E16" s="604">
        <f>MIN(E14,E15)</f>
        <v>0</v>
      </c>
      <c r="F16" s="604">
        <f>MIN(F14,F15)</f>
        <v>0</v>
      </c>
      <c r="G16" s="604">
        <f t="shared" ref="G16:AH16" si="0">MIN(G14,G15)</f>
        <v>0</v>
      </c>
      <c r="H16" s="604">
        <f t="shared" si="0"/>
        <v>0</v>
      </c>
      <c r="I16" s="604">
        <f t="shared" si="0"/>
        <v>0</v>
      </c>
      <c r="J16" s="604">
        <f t="shared" si="0"/>
        <v>0</v>
      </c>
      <c r="K16" s="604">
        <f t="shared" si="0"/>
        <v>0</v>
      </c>
      <c r="L16" s="604">
        <f t="shared" si="0"/>
        <v>0</v>
      </c>
      <c r="M16" s="604">
        <f t="shared" si="0"/>
        <v>0</v>
      </c>
      <c r="N16" s="604">
        <f t="shared" si="0"/>
        <v>0</v>
      </c>
      <c r="O16" s="604">
        <f t="shared" si="0"/>
        <v>0</v>
      </c>
      <c r="P16" s="604">
        <f t="shared" si="0"/>
        <v>0</v>
      </c>
      <c r="Q16" s="604">
        <f t="shared" si="0"/>
        <v>0</v>
      </c>
      <c r="R16" s="604">
        <f t="shared" si="0"/>
        <v>0</v>
      </c>
      <c r="S16" s="604">
        <f t="shared" si="0"/>
        <v>0</v>
      </c>
      <c r="T16" s="604">
        <f t="shared" si="0"/>
        <v>0</v>
      </c>
      <c r="U16" s="604">
        <f t="shared" si="0"/>
        <v>0</v>
      </c>
      <c r="V16" s="604">
        <f t="shared" si="0"/>
        <v>0</v>
      </c>
      <c r="W16" s="604">
        <f t="shared" si="0"/>
        <v>0</v>
      </c>
      <c r="X16" s="604">
        <f t="shared" si="0"/>
        <v>0</v>
      </c>
      <c r="Y16" s="604">
        <f t="shared" si="0"/>
        <v>0</v>
      </c>
      <c r="Z16" s="604">
        <f t="shared" si="0"/>
        <v>0</v>
      </c>
      <c r="AA16" s="604">
        <f t="shared" si="0"/>
        <v>0</v>
      </c>
      <c r="AB16" s="604">
        <f t="shared" si="0"/>
        <v>0</v>
      </c>
      <c r="AC16" s="604">
        <f t="shared" si="0"/>
        <v>0</v>
      </c>
      <c r="AD16" s="604">
        <f t="shared" si="0"/>
        <v>0</v>
      </c>
      <c r="AE16" s="604">
        <f t="shared" si="0"/>
        <v>0</v>
      </c>
      <c r="AF16" s="604">
        <f t="shared" si="0"/>
        <v>0</v>
      </c>
      <c r="AG16" s="604">
        <f t="shared" si="0"/>
        <v>0</v>
      </c>
      <c r="AH16" s="605">
        <f t="shared" si="0"/>
        <v>0</v>
      </c>
      <c r="AI16" s="4"/>
    </row>
    <row r="17" spans="1:35" s="2" customFormat="1" ht="15" customHeight="1" x14ac:dyDescent="0.2">
      <c r="A17" s="6"/>
      <c r="B17" s="603"/>
      <c r="C17" s="364" t="s">
        <v>390</v>
      </c>
      <c r="D17" s="602"/>
      <c r="E17" s="602"/>
      <c r="F17" s="602"/>
      <c r="G17" s="602"/>
      <c r="H17" s="602"/>
      <c r="I17" s="602"/>
      <c r="J17" s="602"/>
      <c r="K17" s="602"/>
      <c r="L17" s="602"/>
      <c r="M17" s="602"/>
      <c r="N17" s="602"/>
      <c r="O17" s="602"/>
      <c r="P17" s="602"/>
      <c r="Q17" s="602"/>
      <c r="R17" s="602"/>
      <c r="S17" s="602"/>
      <c r="T17" s="602"/>
      <c r="U17" s="602"/>
      <c r="V17" s="602"/>
      <c r="W17" s="602"/>
      <c r="X17" s="602"/>
      <c r="Y17" s="602"/>
      <c r="Z17" s="602"/>
      <c r="AA17" s="602"/>
      <c r="AB17" s="602"/>
      <c r="AC17" s="602"/>
      <c r="AD17" s="602"/>
      <c r="AE17" s="602"/>
      <c r="AF17" s="602"/>
      <c r="AG17" s="602"/>
      <c r="AH17" s="606"/>
      <c r="AI17" s="4"/>
    </row>
    <row r="18" spans="1:35" s="2" customFormat="1" ht="15" customHeight="1" x14ac:dyDescent="0.2">
      <c r="A18" s="6"/>
      <c r="B18" s="603"/>
      <c r="C18" s="325" t="s">
        <v>397</v>
      </c>
      <c r="D18" s="602"/>
      <c r="E18" s="604">
        <f>MAX(0,E5-0.07*E16)</f>
        <v>0</v>
      </c>
      <c r="F18" s="604">
        <f>MAX(0,F5-0.07*F16)</f>
        <v>0</v>
      </c>
      <c r="G18" s="604">
        <f t="shared" ref="G18:AF18" si="1">MAX(0,G5-0.07*G16)</f>
        <v>0</v>
      </c>
      <c r="H18" s="604">
        <f t="shared" si="1"/>
        <v>0</v>
      </c>
      <c r="I18" s="604">
        <f t="shared" si="1"/>
        <v>0</v>
      </c>
      <c r="J18" s="604">
        <f t="shared" si="1"/>
        <v>0</v>
      </c>
      <c r="K18" s="604">
        <f t="shared" si="1"/>
        <v>0</v>
      </c>
      <c r="L18" s="604">
        <f t="shared" si="1"/>
        <v>0</v>
      </c>
      <c r="M18" s="604">
        <f t="shared" si="1"/>
        <v>0</v>
      </c>
      <c r="N18" s="604">
        <f t="shared" si="1"/>
        <v>0</v>
      </c>
      <c r="O18" s="604">
        <f t="shared" si="1"/>
        <v>0</v>
      </c>
      <c r="P18" s="604">
        <f t="shared" si="1"/>
        <v>0</v>
      </c>
      <c r="Q18" s="604">
        <f t="shared" si="1"/>
        <v>0</v>
      </c>
      <c r="R18" s="604">
        <f t="shared" si="1"/>
        <v>0</v>
      </c>
      <c r="S18" s="604">
        <f t="shared" si="1"/>
        <v>0</v>
      </c>
      <c r="T18" s="604">
        <f t="shared" si="1"/>
        <v>0</v>
      </c>
      <c r="U18" s="604">
        <f t="shared" si="1"/>
        <v>0</v>
      </c>
      <c r="V18" s="604">
        <f t="shared" si="1"/>
        <v>0</v>
      </c>
      <c r="W18" s="604">
        <f t="shared" si="1"/>
        <v>0</v>
      </c>
      <c r="X18" s="604">
        <f t="shared" si="1"/>
        <v>0</v>
      </c>
      <c r="Y18" s="604">
        <f t="shared" si="1"/>
        <v>0</v>
      </c>
      <c r="Z18" s="604">
        <f t="shared" si="1"/>
        <v>0</v>
      </c>
      <c r="AA18" s="604">
        <f t="shared" si="1"/>
        <v>0</v>
      </c>
      <c r="AB18" s="604">
        <f t="shared" si="1"/>
        <v>0</v>
      </c>
      <c r="AC18" s="604">
        <f t="shared" si="1"/>
        <v>0</v>
      </c>
      <c r="AD18" s="604">
        <f t="shared" si="1"/>
        <v>0</v>
      </c>
      <c r="AE18" s="604">
        <f t="shared" si="1"/>
        <v>0</v>
      </c>
      <c r="AF18" s="604">
        <f t="shared" si="1"/>
        <v>0</v>
      </c>
      <c r="AG18" s="604">
        <f>MAX(0,AG5-0.07*AG16)</f>
        <v>0</v>
      </c>
      <c r="AH18" s="605">
        <f>MAX(0,AH5-0.07*AH16)</f>
        <v>0</v>
      </c>
      <c r="AI18" s="4"/>
    </row>
    <row r="19" spans="1:35" s="2" customFormat="1" ht="15" customHeight="1" x14ac:dyDescent="0.2">
      <c r="A19" s="6"/>
      <c r="B19" s="603"/>
      <c r="C19" s="334" t="s">
        <v>319</v>
      </c>
      <c r="D19" s="602"/>
      <c r="E19" s="604">
        <f>IF(E6+E7&gt;0, E18*E7/(E6+E7), 0)</f>
        <v>0</v>
      </c>
      <c r="F19" s="604">
        <f t="shared" ref="F19:AH19" si="2">IF(F6+F7&gt;0, F18*F7/(F6+F7), 0)</f>
        <v>0</v>
      </c>
      <c r="G19" s="604">
        <f t="shared" si="2"/>
        <v>0</v>
      </c>
      <c r="H19" s="604">
        <f t="shared" si="2"/>
        <v>0</v>
      </c>
      <c r="I19" s="604">
        <f t="shared" si="2"/>
        <v>0</v>
      </c>
      <c r="J19" s="604">
        <f t="shared" si="2"/>
        <v>0</v>
      </c>
      <c r="K19" s="604">
        <f t="shared" si="2"/>
        <v>0</v>
      </c>
      <c r="L19" s="604">
        <f t="shared" si="2"/>
        <v>0</v>
      </c>
      <c r="M19" s="604">
        <f t="shared" si="2"/>
        <v>0</v>
      </c>
      <c r="N19" s="604">
        <f t="shared" si="2"/>
        <v>0</v>
      </c>
      <c r="O19" s="604">
        <f t="shared" si="2"/>
        <v>0</v>
      </c>
      <c r="P19" s="604">
        <f t="shared" si="2"/>
        <v>0</v>
      </c>
      <c r="Q19" s="604">
        <f t="shared" si="2"/>
        <v>0</v>
      </c>
      <c r="R19" s="604">
        <f t="shared" si="2"/>
        <v>0</v>
      </c>
      <c r="S19" s="604">
        <f t="shared" si="2"/>
        <v>0</v>
      </c>
      <c r="T19" s="604">
        <f t="shared" si="2"/>
        <v>0</v>
      </c>
      <c r="U19" s="604">
        <f t="shared" si="2"/>
        <v>0</v>
      </c>
      <c r="V19" s="604">
        <f t="shared" si="2"/>
        <v>0</v>
      </c>
      <c r="W19" s="604">
        <f t="shared" si="2"/>
        <v>0</v>
      </c>
      <c r="X19" s="604">
        <f t="shared" si="2"/>
        <v>0</v>
      </c>
      <c r="Y19" s="604">
        <f t="shared" si="2"/>
        <v>0</v>
      </c>
      <c r="Z19" s="604">
        <f t="shared" si="2"/>
        <v>0</v>
      </c>
      <c r="AA19" s="604">
        <f t="shared" si="2"/>
        <v>0</v>
      </c>
      <c r="AB19" s="604">
        <f t="shared" si="2"/>
        <v>0</v>
      </c>
      <c r="AC19" s="604">
        <f t="shared" si="2"/>
        <v>0</v>
      </c>
      <c r="AD19" s="604">
        <f t="shared" si="2"/>
        <v>0</v>
      </c>
      <c r="AE19" s="604">
        <f t="shared" si="2"/>
        <v>0</v>
      </c>
      <c r="AF19" s="604">
        <f t="shared" si="2"/>
        <v>0</v>
      </c>
      <c r="AG19" s="604">
        <f t="shared" si="2"/>
        <v>0</v>
      </c>
      <c r="AH19" s="605">
        <f t="shared" si="2"/>
        <v>0</v>
      </c>
      <c r="AI19" s="4"/>
    </row>
    <row r="20" spans="1:35" s="2" customFormat="1" ht="15" customHeight="1" x14ac:dyDescent="0.2">
      <c r="A20" s="6"/>
      <c r="B20" s="603"/>
      <c r="C20" s="331" t="s">
        <v>391</v>
      </c>
      <c r="D20" s="602"/>
      <c r="E20" s="604">
        <f>E7-E19</f>
        <v>0</v>
      </c>
      <c r="F20" s="604">
        <f>F7-F19</f>
        <v>0</v>
      </c>
      <c r="G20" s="604">
        <f t="shared" ref="G20:AH20" si="3">G7-G19</f>
        <v>0</v>
      </c>
      <c r="H20" s="604">
        <f t="shared" si="3"/>
        <v>0</v>
      </c>
      <c r="I20" s="604">
        <f t="shared" si="3"/>
        <v>0</v>
      </c>
      <c r="J20" s="604">
        <f t="shared" si="3"/>
        <v>0</v>
      </c>
      <c r="K20" s="604">
        <f t="shared" si="3"/>
        <v>0</v>
      </c>
      <c r="L20" s="604">
        <f t="shared" si="3"/>
        <v>0</v>
      </c>
      <c r="M20" s="604">
        <f t="shared" si="3"/>
        <v>0</v>
      </c>
      <c r="N20" s="604">
        <f t="shared" si="3"/>
        <v>0</v>
      </c>
      <c r="O20" s="604">
        <f t="shared" si="3"/>
        <v>0</v>
      </c>
      <c r="P20" s="604">
        <f t="shared" si="3"/>
        <v>0</v>
      </c>
      <c r="Q20" s="604">
        <f t="shared" si="3"/>
        <v>0</v>
      </c>
      <c r="R20" s="604">
        <f t="shared" si="3"/>
        <v>0</v>
      </c>
      <c r="S20" s="604">
        <f t="shared" si="3"/>
        <v>0</v>
      </c>
      <c r="T20" s="604">
        <f t="shared" si="3"/>
        <v>0</v>
      </c>
      <c r="U20" s="604">
        <f t="shared" si="3"/>
        <v>0</v>
      </c>
      <c r="V20" s="604">
        <f t="shared" si="3"/>
        <v>0</v>
      </c>
      <c r="W20" s="604">
        <f t="shared" si="3"/>
        <v>0</v>
      </c>
      <c r="X20" s="604">
        <f t="shared" si="3"/>
        <v>0</v>
      </c>
      <c r="Y20" s="604">
        <f t="shared" si="3"/>
        <v>0</v>
      </c>
      <c r="Z20" s="604">
        <f t="shared" si="3"/>
        <v>0</v>
      </c>
      <c r="AA20" s="604">
        <f t="shared" si="3"/>
        <v>0</v>
      </c>
      <c r="AB20" s="604">
        <f t="shared" si="3"/>
        <v>0</v>
      </c>
      <c r="AC20" s="604">
        <f t="shared" si="3"/>
        <v>0</v>
      </c>
      <c r="AD20" s="604">
        <f t="shared" si="3"/>
        <v>0</v>
      </c>
      <c r="AE20" s="604">
        <f t="shared" si="3"/>
        <v>0</v>
      </c>
      <c r="AF20" s="604">
        <f t="shared" si="3"/>
        <v>0</v>
      </c>
      <c r="AG20" s="604">
        <f t="shared" si="3"/>
        <v>0</v>
      </c>
      <c r="AH20" s="605">
        <f t="shared" si="3"/>
        <v>0</v>
      </c>
      <c r="AI20" s="4"/>
    </row>
    <row r="21" spans="1:35" s="2" customFormat="1" ht="15" customHeight="1" x14ac:dyDescent="0.2">
      <c r="A21" s="6"/>
      <c r="B21" s="603"/>
      <c r="C21" s="615" t="s">
        <v>392</v>
      </c>
      <c r="D21" s="602"/>
      <c r="E21" s="602"/>
      <c r="F21" s="602"/>
      <c r="G21" s="602"/>
      <c r="H21" s="602"/>
      <c r="I21" s="602"/>
      <c r="J21" s="602"/>
      <c r="K21" s="602"/>
      <c r="L21" s="602"/>
      <c r="M21" s="602"/>
      <c r="N21" s="602"/>
      <c r="O21" s="602"/>
      <c r="P21" s="602"/>
      <c r="Q21" s="602"/>
      <c r="R21" s="602"/>
      <c r="S21" s="602"/>
      <c r="T21" s="602"/>
      <c r="U21" s="602"/>
      <c r="V21" s="602"/>
      <c r="W21" s="602"/>
      <c r="X21" s="602"/>
      <c r="Y21" s="602"/>
      <c r="Z21" s="602"/>
      <c r="AA21" s="602"/>
      <c r="AB21" s="602"/>
      <c r="AC21" s="602"/>
      <c r="AD21" s="602"/>
      <c r="AE21" s="602"/>
      <c r="AF21" s="602"/>
      <c r="AG21" s="602"/>
      <c r="AH21" s="606"/>
      <c r="AI21" s="4"/>
    </row>
    <row r="22" spans="1:35" s="2" customFormat="1" ht="15" customHeight="1" x14ac:dyDescent="0.2">
      <c r="A22" s="6"/>
      <c r="B22" s="603"/>
      <c r="C22" s="325" t="s">
        <v>393</v>
      </c>
      <c r="D22" s="602"/>
      <c r="E22" s="604">
        <f>MAX(0,E8-0.085*E16)</f>
        <v>0</v>
      </c>
      <c r="F22" s="604">
        <f>MAX(0,F8-0.085*F16)</f>
        <v>0</v>
      </c>
      <c r="G22" s="604">
        <f t="shared" ref="G22:AF22" si="4">MAX(0,G8-0.085*G16)</f>
        <v>0</v>
      </c>
      <c r="H22" s="604">
        <f t="shared" si="4"/>
        <v>0</v>
      </c>
      <c r="I22" s="604">
        <f t="shared" si="4"/>
        <v>0</v>
      </c>
      <c r="J22" s="604">
        <f t="shared" si="4"/>
        <v>0</v>
      </c>
      <c r="K22" s="604">
        <f t="shared" si="4"/>
        <v>0</v>
      </c>
      <c r="L22" s="604">
        <f t="shared" si="4"/>
        <v>0</v>
      </c>
      <c r="M22" s="604">
        <f t="shared" si="4"/>
        <v>0</v>
      </c>
      <c r="N22" s="604">
        <f t="shared" si="4"/>
        <v>0</v>
      </c>
      <c r="O22" s="604">
        <f t="shared" si="4"/>
        <v>0</v>
      </c>
      <c r="P22" s="604">
        <f t="shared" si="4"/>
        <v>0</v>
      </c>
      <c r="Q22" s="604">
        <f t="shared" si="4"/>
        <v>0</v>
      </c>
      <c r="R22" s="604">
        <f t="shared" si="4"/>
        <v>0</v>
      </c>
      <c r="S22" s="604">
        <f t="shared" si="4"/>
        <v>0</v>
      </c>
      <c r="T22" s="604">
        <f t="shared" si="4"/>
        <v>0</v>
      </c>
      <c r="U22" s="604">
        <f t="shared" si="4"/>
        <v>0</v>
      </c>
      <c r="V22" s="604">
        <f t="shared" si="4"/>
        <v>0</v>
      </c>
      <c r="W22" s="604">
        <f t="shared" si="4"/>
        <v>0</v>
      </c>
      <c r="X22" s="604">
        <f t="shared" si="4"/>
        <v>0</v>
      </c>
      <c r="Y22" s="604">
        <f t="shared" si="4"/>
        <v>0</v>
      </c>
      <c r="Z22" s="604">
        <f t="shared" si="4"/>
        <v>0</v>
      </c>
      <c r="AA22" s="604">
        <f t="shared" si="4"/>
        <v>0</v>
      </c>
      <c r="AB22" s="604">
        <f t="shared" si="4"/>
        <v>0</v>
      </c>
      <c r="AC22" s="604">
        <f t="shared" si="4"/>
        <v>0</v>
      </c>
      <c r="AD22" s="604">
        <f t="shared" si="4"/>
        <v>0</v>
      </c>
      <c r="AE22" s="604">
        <f t="shared" si="4"/>
        <v>0</v>
      </c>
      <c r="AF22" s="604">
        <f t="shared" si="4"/>
        <v>0</v>
      </c>
      <c r="AG22" s="604">
        <f>MAX(0,AG8-0.085*AG16)</f>
        <v>0</v>
      </c>
      <c r="AH22" s="605">
        <f>MAX(0,AH8-0.085*AH16)</f>
        <v>0</v>
      </c>
      <c r="AI22" s="4"/>
    </row>
    <row r="23" spans="1:35" s="2" customFormat="1" ht="15" customHeight="1" x14ac:dyDescent="0.2">
      <c r="A23" s="6"/>
      <c r="B23" s="603"/>
      <c r="C23" s="334" t="s">
        <v>319</v>
      </c>
      <c r="D23" s="602"/>
      <c r="E23" s="604">
        <f>IF(E9+E10&gt;0, E22*E10/(E9+E10), 0)</f>
        <v>0</v>
      </c>
      <c r="F23" s="604">
        <f t="shared" ref="F23:AH23" si="5">IF(F9+F10&gt;0, F22*F10/(F9+F10), 0)</f>
        <v>0</v>
      </c>
      <c r="G23" s="604">
        <f t="shared" si="5"/>
        <v>0</v>
      </c>
      <c r="H23" s="604">
        <f t="shared" si="5"/>
        <v>0</v>
      </c>
      <c r="I23" s="604">
        <f t="shared" si="5"/>
        <v>0</v>
      </c>
      <c r="J23" s="604">
        <f t="shared" si="5"/>
        <v>0</v>
      </c>
      <c r="K23" s="604">
        <f t="shared" si="5"/>
        <v>0</v>
      </c>
      <c r="L23" s="604">
        <f t="shared" si="5"/>
        <v>0</v>
      </c>
      <c r="M23" s="604">
        <f t="shared" si="5"/>
        <v>0</v>
      </c>
      <c r="N23" s="604">
        <f t="shared" si="5"/>
        <v>0</v>
      </c>
      <c r="O23" s="604">
        <f t="shared" si="5"/>
        <v>0</v>
      </c>
      <c r="P23" s="604">
        <f t="shared" si="5"/>
        <v>0</v>
      </c>
      <c r="Q23" s="604">
        <f t="shared" si="5"/>
        <v>0</v>
      </c>
      <c r="R23" s="604">
        <f t="shared" si="5"/>
        <v>0</v>
      </c>
      <c r="S23" s="604">
        <f t="shared" si="5"/>
        <v>0</v>
      </c>
      <c r="T23" s="604">
        <f t="shared" si="5"/>
        <v>0</v>
      </c>
      <c r="U23" s="604">
        <f t="shared" si="5"/>
        <v>0</v>
      </c>
      <c r="V23" s="604">
        <f t="shared" si="5"/>
        <v>0</v>
      </c>
      <c r="W23" s="604">
        <f t="shared" si="5"/>
        <v>0</v>
      </c>
      <c r="X23" s="604">
        <f t="shared" si="5"/>
        <v>0</v>
      </c>
      <c r="Y23" s="604">
        <f t="shared" si="5"/>
        <v>0</v>
      </c>
      <c r="Z23" s="604">
        <f t="shared" si="5"/>
        <v>0</v>
      </c>
      <c r="AA23" s="604">
        <f t="shared" si="5"/>
        <v>0</v>
      </c>
      <c r="AB23" s="604">
        <f t="shared" si="5"/>
        <v>0</v>
      </c>
      <c r="AC23" s="604">
        <f t="shared" si="5"/>
        <v>0</v>
      </c>
      <c r="AD23" s="604">
        <f t="shared" si="5"/>
        <v>0</v>
      </c>
      <c r="AE23" s="604">
        <f t="shared" si="5"/>
        <v>0</v>
      </c>
      <c r="AF23" s="604">
        <f t="shared" si="5"/>
        <v>0</v>
      </c>
      <c r="AG23" s="604">
        <f t="shared" si="5"/>
        <v>0</v>
      </c>
      <c r="AH23" s="605">
        <f t="shared" si="5"/>
        <v>0</v>
      </c>
      <c r="AI23" s="4"/>
    </row>
    <row r="24" spans="1:35" s="2" customFormat="1" ht="15" customHeight="1" x14ac:dyDescent="0.2">
      <c r="A24" s="6"/>
      <c r="B24" s="603"/>
      <c r="C24" s="331" t="s">
        <v>394</v>
      </c>
      <c r="D24" s="602"/>
      <c r="E24" s="604">
        <f>E10-E23</f>
        <v>0</v>
      </c>
      <c r="F24" s="604">
        <f>F10-F23</f>
        <v>0</v>
      </c>
      <c r="G24" s="604">
        <f t="shared" ref="G24:AH24" si="6">G10-G23</f>
        <v>0</v>
      </c>
      <c r="H24" s="604">
        <f t="shared" si="6"/>
        <v>0</v>
      </c>
      <c r="I24" s="604">
        <f t="shared" si="6"/>
        <v>0</v>
      </c>
      <c r="J24" s="604">
        <f t="shared" si="6"/>
        <v>0</v>
      </c>
      <c r="K24" s="604">
        <f t="shared" si="6"/>
        <v>0</v>
      </c>
      <c r="L24" s="604">
        <f t="shared" si="6"/>
        <v>0</v>
      </c>
      <c r="M24" s="604">
        <f t="shared" si="6"/>
        <v>0</v>
      </c>
      <c r="N24" s="604">
        <f t="shared" si="6"/>
        <v>0</v>
      </c>
      <c r="O24" s="604">
        <f t="shared" si="6"/>
        <v>0</v>
      </c>
      <c r="P24" s="604">
        <f t="shared" si="6"/>
        <v>0</v>
      </c>
      <c r="Q24" s="604">
        <f t="shared" si="6"/>
        <v>0</v>
      </c>
      <c r="R24" s="604">
        <f t="shared" si="6"/>
        <v>0</v>
      </c>
      <c r="S24" s="604">
        <f t="shared" si="6"/>
        <v>0</v>
      </c>
      <c r="T24" s="604">
        <f t="shared" si="6"/>
        <v>0</v>
      </c>
      <c r="U24" s="604">
        <f t="shared" si="6"/>
        <v>0</v>
      </c>
      <c r="V24" s="604">
        <f t="shared" si="6"/>
        <v>0</v>
      </c>
      <c r="W24" s="604">
        <f t="shared" si="6"/>
        <v>0</v>
      </c>
      <c r="X24" s="604">
        <f t="shared" si="6"/>
        <v>0</v>
      </c>
      <c r="Y24" s="604">
        <f t="shared" si="6"/>
        <v>0</v>
      </c>
      <c r="Z24" s="604">
        <f t="shared" si="6"/>
        <v>0</v>
      </c>
      <c r="AA24" s="604">
        <f t="shared" si="6"/>
        <v>0</v>
      </c>
      <c r="AB24" s="604">
        <f t="shared" si="6"/>
        <v>0</v>
      </c>
      <c r="AC24" s="604">
        <f t="shared" si="6"/>
        <v>0</v>
      </c>
      <c r="AD24" s="604">
        <f t="shared" si="6"/>
        <v>0</v>
      </c>
      <c r="AE24" s="604">
        <f t="shared" si="6"/>
        <v>0</v>
      </c>
      <c r="AF24" s="604">
        <f t="shared" si="6"/>
        <v>0</v>
      </c>
      <c r="AG24" s="604">
        <f t="shared" si="6"/>
        <v>0</v>
      </c>
      <c r="AH24" s="605">
        <f t="shared" si="6"/>
        <v>0</v>
      </c>
      <c r="AI24" s="4"/>
    </row>
    <row r="25" spans="1:35" s="2" customFormat="1" ht="15" customHeight="1" x14ac:dyDescent="0.2">
      <c r="A25" s="6"/>
      <c r="B25" s="603"/>
      <c r="C25" s="615" t="s">
        <v>395</v>
      </c>
      <c r="D25" s="602"/>
      <c r="E25" s="602"/>
      <c r="F25" s="602"/>
      <c r="G25" s="602"/>
      <c r="H25" s="602"/>
      <c r="I25" s="602"/>
      <c r="J25" s="602"/>
      <c r="K25" s="602"/>
      <c r="L25" s="602"/>
      <c r="M25" s="602"/>
      <c r="N25" s="602"/>
      <c r="O25" s="602"/>
      <c r="P25" s="602"/>
      <c r="Q25" s="602"/>
      <c r="R25" s="602"/>
      <c r="S25" s="602"/>
      <c r="T25" s="602"/>
      <c r="U25" s="602"/>
      <c r="V25" s="602"/>
      <c r="W25" s="602"/>
      <c r="X25" s="602"/>
      <c r="Y25" s="602"/>
      <c r="Z25" s="602"/>
      <c r="AA25" s="602"/>
      <c r="AB25" s="602"/>
      <c r="AC25" s="602"/>
      <c r="AD25" s="602"/>
      <c r="AE25" s="602"/>
      <c r="AF25" s="602"/>
      <c r="AG25" s="602"/>
      <c r="AH25" s="606"/>
      <c r="AI25" s="4"/>
    </row>
    <row r="26" spans="1:35" s="2" customFormat="1" ht="15" customHeight="1" x14ac:dyDescent="0.2">
      <c r="A26" s="6"/>
      <c r="B26" s="603"/>
      <c r="C26" s="325" t="s">
        <v>396</v>
      </c>
      <c r="D26" s="602"/>
      <c r="E26" s="604">
        <f>MAX(0,E11-0.105*E16)</f>
        <v>0</v>
      </c>
      <c r="F26" s="604">
        <f>MAX(0,F11-0.105*F16)</f>
        <v>0</v>
      </c>
      <c r="G26" s="604">
        <f t="shared" ref="G26:AF26" si="7">MAX(0,G11-0.105*G16)</f>
        <v>0</v>
      </c>
      <c r="H26" s="604">
        <f t="shared" si="7"/>
        <v>0</v>
      </c>
      <c r="I26" s="604">
        <f t="shared" si="7"/>
        <v>0</v>
      </c>
      <c r="J26" s="604">
        <f t="shared" si="7"/>
        <v>0</v>
      </c>
      <c r="K26" s="604">
        <f t="shared" si="7"/>
        <v>0</v>
      </c>
      <c r="L26" s="604">
        <f t="shared" si="7"/>
        <v>0</v>
      </c>
      <c r="M26" s="604">
        <f t="shared" si="7"/>
        <v>0</v>
      </c>
      <c r="N26" s="604">
        <f t="shared" si="7"/>
        <v>0</v>
      </c>
      <c r="O26" s="604">
        <f t="shared" si="7"/>
        <v>0</v>
      </c>
      <c r="P26" s="604">
        <f t="shared" si="7"/>
        <v>0</v>
      </c>
      <c r="Q26" s="604">
        <f t="shared" si="7"/>
        <v>0</v>
      </c>
      <c r="R26" s="604">
        <f t="shared" si="7"/>
        <v>0</v>
      </c>
      <c r="S26" s="604">
        <f t="shared" si="7"/>
        <v>0</v>
      </c>
      <c r="T26" s="604">
        <f t="shared" si="7"/>
        <v>0</v>
      </c>
      <c r="U26" s="604">
        <f t="shared" si="7"/>
        <v>0</v>
      </c>
      <c r="V26" s="604">
        <f t="shared" si="7"/>
        <v>0</v>
      </c>
      <c r="W26" s="604">
        <f t="shared" si="7"/>
        <v>0</v>
      </c>
      <c r="X26" s="604">
        <f t="shared" si="7"/>
        <v>0</v>
      </c>
      <c r="Y26" s="604">
        <f t="shared" si="7"/>
        <v>0</v>
      </c>
      <c r="Z26" s="604">
        <f t="shared" si="7"/>
        <v>0</v>
      </c>
      <c r="AA26" s="604">
        <f t="shared" si="7"/>
        <v>0</v>
      </c>
      <c r="AB26" s="604">
        <f t="shared" si="7"/>
        <v>0</v>
      </c>
      <c r="AC26" s="604">
        <f t="shared" si="7"/>
        <v>0</v>
      </c>
      <c r="AD26" s="604">
        <f t="shared" si="7"/>
        <v>0</v>
      </c>
      <c r="AE26" s="604">
        <f t="shared" si="7"/>
        <v>0</v>
      </c>
      <c r="AF26" s="604">
        <f t="shared" si="7"/>
        <v>0</v>
      </c>
      <c r="AG26" s="604">
        <f>MAX(0,AG11-0.105*AG16)</f>
        <v>0</v>
      </c>
      <c r="AH26" s="605">
        <f>MAX(0,AH11-0.105*AH16)</f>
        <v>0</v>
      </c>
      <c r="AI26" s="4"/>
    </row>
    <row r="27" spans="1:35" s="2" customFormat="1" ht="15" customHeight="1" x14ac:dyDescent="0.2">
      <c r="A27" s="6"/>
      <c r="B27" s="603"/>
      <c r="C27" s="334" t="s">
        <v>319</v>
      </c>
      <c r="D27" s="602"/>
      <c r="E27" s="604">
        <f>IF(E12+E13&gt;0, E26*E13/(E12+E13), 0)</f>
        <v>0</v>
      </c>
      <c r="F27" s="604">
        <f t="shared" ref="F27:AH27" si="8">IF(F12+F13&gt;0, F26*F13/(F12+F13), 0)</f>
        <v>0</v>
      </c>
      <c r="G27" s="604">
        <f t="shared" si="8"/>
        <v>0</v>
      </c>
      <c r="H27" s="604">
        <f t="shared" si="8"/>
        <v>0</v>
      </c>
      <c r="I27" s="604">
        <f t="shared" si="8"/>
        <v>0</v>
      </c>
      <c r="J27" s="604">
        <f t="shared" si="8"/>
        <v>0</v>
      </c>
      <c r="K27" s="604">
        <f t="shared" si="8"/>
        <v>0</v>
      </c>
      <c r="L27" s="604">
        <f t="shared" si="8"/>
        <v>0</v>
      </c>
      <c r="M27" s="604">
        <f t="shared" si="8"/>
        <v>0</v>
      </c>
      <c r="N27" s="604">
        <f t="shared" si="8"/>
        <v>0</v>
      </c>
      <c r="O27" s="604">
        <f t="shared" si="8"/>
        <v>0</v>
      </c>
      <c r="P27" s="604">
        <f t="shared" si="8"/>
        <v>0</v>
      </c>
      <c r="Q27" s="604">
        <f t="shared" si="8"/>
        <v>0</v>
      </c>
      <c r="R27" s="604">
        <f t="shared" si="8"/>
        <v>0</v>
      </c>
      <c r="S27" s="604">
        <f t="shared" si="8"/>
        <v>0</v>
      </c>
      <c r="T27" s="604">
        <f t="shared" si="8"/>
        <v>0</v>
      </c>
      <c r="U27" s="604">
        <f t="shared" si="8"/>
        <v>0</v>
      </c>
      <c r="V27" s="604">
        <f t="shared" si="8"/>
        <v>0</v>
      </c>
      <c r="W27" s="604">
        <f t="shared" si="8"/>
        <v>0</v>
      </c>
      <c r="X27" s="604">
        <f t="shared" si="8"/>
        <v>0</v>
      </c>
      <c r="Y27" s="604">
        <f t="shared" si="8"/>
        <v>0</v>
      </c>
      <c r="Z27" s="604">
        <f t="shared" si="8"/>
        <v>0</v>
      </c>
      <c r="AA27" s="604">
        <f t="shared" si="8"/>
        <v>0</v>
      </c>
      <c r="AB27" s="604">
        <f t="shared" si="8"/>
        <v>0</v>
      </c>
      <c r="AC27" s="604">
        <f t="shared" si="8"/>
        <v>0</v>
      </c>
      <c r="AD27" s="604">
        <f t="shared" si="8"/>
        <v>0</v>
      </c>
      <c r="AE27" s="604">
        <f t="shared" si="8"/>
        <v>0</v>
      </c>
      <c r="AF27" s="604">
        <f t="shared" si="8"/>
        <v>0</v>
      </c>
      <c r="AG27" s="604">
        <f t="shared" si="8"/>
        <v>0</v>
      </c>
      <c r="AH27" s="605">
        <f t="shared" si="8"/>
        <v>0</v>
      </c>
      <c r="AI27" s="4"/>
    </row>
    <row r="28" spans="1:35" s="2" customFormat="1" ht="15" customHeight="1" x14ac:dyDescent="0.2">
      <c r="A28" s="6"/>
      <c r="B28" s="607"/>
      <c r="C28" s="345" t="s">
        <v>337</v>
      </c>
      <c r="D28" s="608"/>
      <c r="E28" s="609">
        <f>E13-E27</f>
        <v>0</v>
      </c>
      <c r="F28" s="609">
        <f>F13-F27</f>
        <v>0</v>
      </c>
      <c r="G28" s="609">
        <f t="shared" ref="G28:AH28" si="9">G13-G27</f>
        <v>0</v>
      </c>
      <c r="H28" s="609">
        <f t="shared" si="9"/>
        <v>0</v>
      </c>
      <c r="I28" s="609">
        <f t="shared" si="9"/>
        <v>0</v>
      </c>
      <c r="J28" s="609">
        <f t="shared" si="9"/>
        <v>0</v>
      </c>
      <c r="K28" s="609">
        <f t="shared" si="9"/>
        <v>0</v>
      </c>
      <c r="L28" s="609">
        <f t="shared" si="9"/>
        <v>0</v>
      </c>
      <c r="M28" s="609">
        <f t="shared" si="9"/>
        <v>0</v>
      </c>
      <c r="N28" s="609">
        <f t="shared" si="9"/>
        <v>0</v>
      </c>
      <c r="O28" s="609">
        <f t="shared" si="9"/>
        <v>0</v>
      </c>
      <c r="P28" s="609">
        <f t="shared" si="9"/>
        <v>0</v>
      </c>
      <c r="Q28" s="609">
        <f t="shared" si="9"/>
        <v>0</v>
      </c>
      <c r="R28" s="609">
        <f t="shared" si="9"/>
        <v>0</v>
      </c>
      <c r="S28" s="609">
        <f t="shared" si="9"/>
        <v>0</v>
      </c>
      <c r="T28" s="609">
        <f t="shared" si="9"/>
        <v>0</v>
      </c>
      <c r="U28" s="609">
        <f t="shared" si="9"/>
        <v>0</v>
      </c>
      <c r="V28" s="609">
        <f t="shared" si="9"/>
        <v>0</v>
      </c>
      <c r="W28" s="609">
        <f t="shared" si="9"/>
        <v>0</v>
      </c>
      <c r="X28" s="609">
        <f t="shared" si="9"/>
        <v>0</v>
      </c>
      <c r="Y28" s="609">
        <f t="shared" si="9"/>
        <v>0</v>
      </c>
      <c r="Z28" s="609">
        <f t="shared" si="9"/>
        <v>0</v>
      </c>
      <c r="AA28" s="609">
        <f t="shared" si="9"/>
        <v>0</v>
      </c>
      <c r="AB28" s="609">
        <f t="shared" si="9"/>
        <v>0</v>
      </c>
      <c r="AC28" s="609">
        <f t="shared" si="9"/>
        <v>0</v>
      </c>
      <c r="AD28" s="609">
        <f t="shared" si="9"/>
        <v>0</v>
      </c>
      <c r="AE28" s="609">
        <f t="shared" si="9"/>
        <v>0</v>
      </c>
      <c r="AF28" s="609">
        <f t="shared" si="9"/>
        <v>0</v>
      </c>
      <c r="AG28" s="609">
        <f t="shared" si="9"/>
        <v>0</v>
      </c>
      <c r="AH28" s="610">
        <f t="shared" si="9"/>
        <v>0</v>
      </c>
      <c r="AI28" s="4"/>
    </row>
    <row r="29" spans="1:35" s="2" customFormat="1" ht="15" customHeight="1" x14ac:dyDescent="0.2">
      <c r="A29" s="6"/>
      <c r="B29" s="616"/>
      <c r="C29" s="596" t="s">
        <v>398</v>
      </c>
      <c r="D29" s="617">
        <f>SUM(E29:AH29)</f>
        <v>0</v>
      </c>
      <c r="E29" s="618">
        <f>MAX(0,E20)</f>
        <v>0</v>
      </c>
      <c r="F29" s="618">
        <f t="shared" ref="F29:AH29" si="10">MAX(0,F20)</f>
        <v>0</v>
      </c>
      <c r="G29" s="618">
        <f t="shared" si="10"/>
        <v>0</v>
      </c>
      <c r="H29" s="618">
        <f t="shared" si="10"/>
        <v>0</v>
      </c>
      <c r="I29" s="618">
        <f t="shared" si="10"/>
        <v>0</v>
      </c>
      <c r="J29" s="618">
        <f t="shared" si="10"/>
        <v>0</v>
      </c>
      <c r="K29" s="618">
        <f t="shared" si="10"/>
        <v>0</v>
      </c>
      <c r="L29" s="618">
        <f t="shared" si="10"/>
        <v>0</v>
      </c>
      <c r="M29" s="618">
        <f t="shared" si="10"/>
        <v>0</v>
      </c>
      <c r="N29" s="618">
        <f t="shared" si="10"/>
        <v>0</v>
      </c>
      <c r="O29" s="618">
        <f t="shared" si="10"/>
        <v>0</v>
      </c>
      <c r="P29" s="618">
        <f t="shared" si="10"/>
        <v>0</v>
      </c>
      <c r="Q29" s="618">
        <f t="shared" si="10"/>
        <v>0</v>
      </c>
      <c r="R29" s="618">
        <f t="shared" si="10"/>
        <v>0</v>
      </c>
      <c r="S29" s="618">
        <f t="shared" si="10"/>
        <v>0</v>
      </c>
      <c r="T29" s="618">
        <f t="shared" si="10"/>
        <v>0</v>
      </c>
      <c r="U29" s="618">
        <f t="shared" si="10"/>
        <v>0</v>
      </c>
      <c r="V29" s="618">
        <f t="shared" si="10"/>
        <v>0</v>
      </c>
      <c r="W29" s="618">
        <f t="shared" si="10"/>
        <v>0</v>
      </c>
      <c r="X29" s="618">
        <f t="shared" si="10"/>
        <v>0</v>
      </c>
      <c r="Y29" s="618">
        <f t="shared" si="10"/>
        <v>0</v>
      </c>
      <c r="Z29" s="618">
        <f t="shared" si="10"/>
        <v>0</v>
      </c>
      <c r="AA29" s="618">
        <f t="shared" si="10"/>
        <v>0</v>
      </c>
      <c r="AB29" s="618">
        <f t="shared" si="10"/>
        <v>0</v>
      </c>
      <c r="AC29" s="618">
        <f t="shared" si="10"/>
        <v>0</v>
      </c>
      <c r="AD29" s="618">
        <f t="shared" si="10"/>
        <v>0</v>
      </c>
      <c r="AE29" s="618">
        <f t="shared" si="10"/>
        <v>0</v>
      </c>
      <c r="AF29" s="618">
        <f t="shared" si="10"/>
        <v>0</v>
      </c>
      <c r="AG29" s="618">
        <f t="shared" si="10"/>
        <v>0</v>
      </c>
      <c r="AH29" s="619">
        <f t="shared" si="10"/>
        <v>0</v>
      </c>
      <c r="AI29" s="4"/>
    </row>
    <row r="30" spans="1:35" s="2" customFormat="1" ht="15" customHeight="1" x14ac:dyDescent="0.2">
      <c r="A30" s="6"/>
      <c r="B30" s="603"/>
      <c r="C30" s="597" t="s">
        <v>399</v>
      </c>
      <c r="D30" s="620">
        <f>SUM(E30:AH30)</f>
        <v>0</v>
      </c>
      <c r="E30" s="604">
        <f>MAX(0,E24-E29)</f>
        <v>0</v>
      </c>
      <c r="F30" s="604">
        <f t="shared" ref="F30:AH30" si="11">MAX(0,F24-F29)</f>
        <v>0</v>
      </c>
      <c r="G30" s="604">
        <f t="shared" si="11"/>
        <v>0</v>
      </c>
      <c r="H30" s="604">
        <f t="shared" si="11"/>
        <v>0</v>
      </c>
      <c r="I30" s="604">
        <f t="shared" si="11"/>
        <v>0</v>
      </c>
      <c r="J30" s="604">
        <f t="shared" si="11"/>
        <v>0</v>
      </c>
      <c r="K30" s="604">
        <f t="shared" si="11"/>
        <v>0</v>
      </c>
      <c r="L30" s="604">
        <f t="shared" si="11"/>
        <v>0</v>
      </c>
      <c r="M30" s="604">
        <f t="shared" si="11"/>
        <v>0</v>
      </c>
      <c r="N30" s="604">
        <f t="shared" si="11"/>
        <v>0</v>
      </c>
      <c r="O30" s="604">
        <f t="shared" si="11"/>
        <v>0</v>
      </c>
      <c r="P30" s="604">
        <f t="shared" si="11"/>
        <v>0</v>
      </c>
      <c r="Q30" s="604">
        <f t="shared" si="11"/>
        <v>0</v>
      </c>
      <c r="R30" s="604">
        <f t="shared" si="11"/>
        <v>0</v>
      </c>
      <c r="S30" s="604">
        <f t="shared" si="11"/>
        <v>0</v>
      </c>
      <c r="T30" s="604">
        <f t="shared" si="11"/>
        <v>0</v>
      </c>
      <c r="U30" s="604">
        <f t="shared" si="11"/>
        <v>0</v>
      </c>
      <c r="V30" s="604">
        <f t="shared" si="11"/>
        <v>0</v>
      </c>
      <c r="W30" s="604">
        <f t="shared" si="11"/>
        <v>0</v>
      </c>
      <c r="X30" s="604">
        <f t="shared" si="11"/>
        <v>0</v>
      </c>
      <c r="Y30" s="604">
        <f t="shared" si="11"/>
        <v>0</v>
      </c>
      <c r="Z30" s="604">
        <f t="shared" si="11"/>
        <v>0</v>
      </c>
      <c r="AA30" s="604">
        <f t="shared" si="11"/>
        <v>0</v>
      </c>
      <c r="AB30" s="604">
        <f t="shared" si="11"/>
        <v>0</v>
      </c>
      <c r="AC30" s="604">
        <f t="shared" si="11"/>
        <v>0</v>
      </c>
      <c r="AD30" s="604">
        <f t="shared" si="11"/>
        <v>0</v>
      </c>
      <c r="AE30" s="604">
        <f t="shared" si="11"/>
        <v>0</v>
      </c>
      <c r="AF30" s="604">
        <f t="shared" si="11"/>
        <v>0</v>
      </c>
      <c r="AG30" s="604">
        <f t="shared" si="11"/>
        <v>0</v>
      </c>
      <c r="AH30" s="605">
        <f t="shared" si="11"/>
        <v>0</v>
      </c>
      <c r="AI30" s="4"/>
    </row>
    <row r="31" spans="1:35" s="2" customFormat="1" ht="15" customHeight="1" x14ac:dyDescent="0.2">
      <c r="A31" s="6"/>
      <c r="B31" s="607"/>
      <c r="C31" s="594" t="s">
        <v>400</v>
      </c>
      <c r="D31" s="621">
        <f>SUM(E31:AH31)</f>
        <v>0</v>
      </c>
      <c r="E31" s="609">
        <f>MAX(0,E28-E29-E30)</f>
        <v>0</v>
      </c>
      <c r="F31" s="609">
        <f t="shared" ref="F31:AH31" si="12">MAX(0,F28-F29-F30)</f>
        <v>0</v>
      </c>
      <c r="G31" s="609">
        <f t="shared" si="12"/>
        <v>0</v>
      </c>
      <c r="H31" s="609">
        <f t="shared" si="12"/>
        <v>0</v>
      </c>
      <c r="I31" s="609">
        <f t="shared" si="12"/>
        <v>0</v>
      </c>
      <c r="J31" s="609">
        <f t="shared" si="12"/>
        <v>0</v>
      </c>
      <c r="K31" s="609">
        <f t="shared" si="12"/>
        <v>0</v>
      </c>
      <c r="L31" s="609">
        <f t="shared" si="12"/>
        <v>0</v>
      </c>
      <c r="M31" s="609">
        <f t="shared" si="12"/>
        <v>0</v>
      </c>
      <c r="N31" s="609">
        <f t="shared" si="12"/>
        <v>0</v>
      </c>
      <c r="O31" s="609">
        <f t="shared" si="12"/>
        <v>0</v>
      </c>
      <c r="P31" s="609">
        <f t="shared" si="12"/>
        <v>0</v>
      </c>
      <c r="Q31" s="609">
        <f t="shared" si="12"/>
        <v>0</v>
      </c>
      <c r="R31" s="609">
        <f t="shared" si="12"/>
        <v>0</v>
      </c>
      <c r="S31" s="609">
        <f t="shared" si="12"/>
        <v>0</v>
      </c>
      <c r="T31" s="609">
        <f t="shared" si="12"/>
        <v>0</v>
      </c>
      <c r="U31" s="609">
        <f t="shared" si="12"/>
        <v>0</v>
      </c>
      <c r="V31" s="609">
        <f t="shared" si="12"/>
        <v>0</v>
      </c>
      <c r="W31" s="609">
        <f t="shared" si="12"/>
        <v>0</v>
      </c>
      <c r="X31" s="609">
        <f t="shared" si="12"/>
        <v>0</v>
      </c>
      <c r="Y31" s="609">
        <f t="shared" si="12"/>
        <v>0</v>
      </c>
      <c r="Z31" s="609">
        <f t="shared" si="12"/>
        <v>0</v>
      </c>
      <c r="AA31" s="609">
        <f t="shared" si="12"/>
        <v>0</v>
      </c>
      <c r="AB31" s="609">
        <f t="shared" si="12"/>
        <v>0</v>
      </c>
      <c r="AC31" s="609">
        <f t="shared" si="12"/>
        <v>0</v>
      </c>
      <c r="AD31" s="609">
        <f t="shared" si="12"/>
        <v>0</v>
      </c>
      <c r="AE31" s="609">
        <f t="shared" si="12"/>
        <v>0</v>
      </c>
      <c r="AF31" s="609">
        <f t="shared" si="12"/>
        <v>0</v>
      </c>
      <c r="AG31" s="609">
        <f t="shared" si="12"/>
        <v>0</v>
      </c>
      <c r="AH31" s="610">
        <f t="shared" si="12"/>
        <v>0</v>
      </c>
      <c r="AI31" s="4"/>
    </row>
    <row r="32" spans="1:35" ht="15" customHeight="1" x14ac:dyDescent="0.2">
      <c r="A32" s="57"/>
      <c r="B32" s="33"/>
      <c r="C32" s="33"/>
      <c r="D32" s="33"/>
      <c r="E32" s="47"/>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4"/>
    </row>
  </sheetData>
  <dataConsolidate/>
  <phoneticPr fontId="8" type="noConversion"/>
  <conditionalFormatting sqref="E5:AH15">
    <cfRule type="cellIs" dxfId="16" priority="1" stopIfTrue="1" operator="lessThan">
      <formula>0</formula>
    </cfRule>
  </conditionalFormatting>
  <printOptions headings="1"/>
  <pageMargins left="0.78740157480314965" right="0.78740157480314965" top="0.98425196850393704" bottom="0.98425196850393704" header="0.51181102362204722" footer="0.51181102362204722"/>
  <pageSetup paperSize="9" scale="50" fitToHeight="10" pageOrder="overThenDown" orientation="landscape" r:id="rId1"/>
  <headerFooter alignWithMargins="0">
    <oddHeader>&amp;L&amp;"Arial,Bold"&amp;14Basel Committee on Banking Supervision
Basel III monitoring template&amp;C&amp;14&amp;F
&amp;A&amp;R&amp;"Arial,Bold"&amp;14Confidential when completed</oddHeader>
    <oddFooter>&amp;L&amp;14&amp;D  &amp;T&amp;R&amp;14Page &amp;P of &amp;N</oddFooter>
  </headerFooter>
  <ignoredErrors>
    <ignoredError sqref="E16:AH31" emptyCellReferenc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indexed="43"/>
  </sheetPr>
  <dimension ref="A1:O144"/>
  <sheetViews>
    <sheetView zoomScale="75" zoomScaleNormal="75" zoomScaleSheetLayoutView="75" workbookViewId="0"/>
  </sheetViews>
  <sheetFormatPr defaultColWidth="8.85546875" defaultRowHeight="15" customHeight="1" x14ac:dyDescent="0.2"/>
  <cols>
    <col min="1" max="1" width="1.7109375" customWidth="1"/>
    <col min="2" max="2" width="12.7109375" customWidth="1"/>
    <col min="3" max="3" width="83.140625" customWidth="1"/>
    <col min="4" max="8" width="16.7109375" customWidth="1"/>
    <col min="9" max="9" width="1.7109375" customWidth="1"/>
    <col min="10" max="14" width="16.7109375" customWidth="1"/>
    <col min="15" max="15" width="1.7109375" customWidth="1"/>
  </cols>
  <sheetData>
    <row r="1" spans="1:15" ht="30" customHeight="1" x14ac:dyDescent="0.4">
      <c r="A1" s="42" t="s">
        <v>549</v>
      </c>
      <c r="B1" s="39"/>
      <c r="C1" s="43"/>
      <c r="D1" s="43"/>
      <c r="E1" s="43"/>
      <c r="F1" s="43"/>
      <c r="G1" s="43"/>
      <c r="H1" s="43"/>
      <c r="I1" s="43"/>
      <c r="J1" s="43"/>
      <c r="K1" s="43"/>
      <c r="L1" s="43"/>
      <c r="M1" s="43"/>
      <c r="N1" s="43"/>
      <c r="O1" s="45"/>
    </row>
    <row r="2" spans="1:15" s="66" customFormat="1" ht="30" customHeight="1" x14ac:dyDescent="0.25">
      <c r="A2" s="31" t="s">
        <v>402</v>
      </c>
      <c r="B2" s="56"/>
      <c r="C2" s="97"/>
      <c r="D2" s="97"/>
      <c r="E2" s="97"/>
      <c r="F2" s="97"/>
      <c r="G2" s="97"/>
      <c r="H2" s="97"/>
      <c r="I2" s="97"/>
      <c r="J2" s="97"/>
      <c r="K2" s="97"/>
      <c r="L2" s="97"/>
      <c r="M2" s="97"/>
      <c r="N2" s="97"/>
      <c r="O2" s="65"/>
    </row>
    <row r="3" spans="1:15" s="66" customFormat="1" ht="15" customHeight="1" x14ac:dyDescent="0.2">
      <c r="A3" s="174"/>
      <c r="B3" s="3"/>
      <c r="C3" s="3"/>
      <c r="D3" s="3"/>
      <c r="E3" s="3"/>
      <c r="F3" s="3"/>
      <c r="G3" s="3"/>
      <c r="H3" s="3"/>
      <c r="I3" s="3"/>
      <c r="J3" s="3"/>
      <c r="K3" s="3"/>
      <c r="L3" s="3"/>
      <c r="M3" s="3"/>
      <c r="N3" s="3"/>
      <c r="O3" s="94"/>
    </row>
    <row r="4" spans="1:15" s="66" customFormat="1" ht="15" customHeight="1" x14ac:dyDescent="0.2">
      <c r="A4" s="174"/>
      <c r="B4" s="3"/>
      <c r="C4" s="3" t="s">
        <v>403</v>
      </c>
      <c r="D4" s="3"/>
      <c r="E4" s="3"/>
      <c r="F4" s="3"/>
      <c r="G4" s="3"/>
      <c r="H4" s="3"/>
      <c r="I4" s="3"/>
      <c r="J4" s="3"/>
      <c r="K4" s="3"/>
      <c r="L4" s="3"/>
      <c r="M4" s="3"/>
      <c r="N4" s="3"/>
      <c r="O4" s="94"/>
    </row>
    <row r="5" spans="1:15" s="2" customFormat="1" ht="15" customHeight="1" x14ac:dyDescent="0.2">
      <c r="A5" s="6"/>
      <c r="B5" s="1438"/>
      <c r="C5" s="1438"/>
      <c r="D5" s="3"/>
      <c r="E5" s="3"/>
      <c r="F5" s="3"/>
      <c r="G5" s="3"/>
      <c r="H5" s="3"/>
      <c r="I5" s="3"/>
      <c r="J5" s="3"/>
      <c r="K5" s="3"/>
      <c r="L5" s="3"/>
      <c r="M5" s="3"/>
      <c r="N5" s="3"/>
      <c r="O5" s="4"/>
    </row>
    <row r="6" spans="1:15" s="2" customFormat="1" ht="15" customHeight="1" x14ac:dyDescent="0.2">
      <c r="A6" s="6"/>
      <c r="B6" s="1703" t="s">
        <v>956</v>
      </c>
      <c r="C6" s="1701"/>
      <c r="D6" s="1693" t="s">
        <v>485</v>
      </c>
      <c r="E6" s="1712"/>
      <c r="F6" s="1712"/>
      <c r="G6" s="1712"/>
      <c r="H6" s="1712"/>
      <c r="I6" s="100"/>
      <c r="J6" s="1712" t="s">
        <v>90</v>
      </c>
      <c r="K6" s="1712"/>
      <c r="L6" s="1712"/>
      <c r="M6" s="1712"/>
      <c r="N6" s="1712"/>
      <c r="O6" s="4"/>
    </row>
    <row r="7" spans="1:15" s="2" customFormat="1" ht="60" customHeight="1" x14ac:dyDescent="0.2">
      <c r="A7" s="6"/>
      <c r="B7" s="1704"/>
      <c r="C7" s="1702"/>
      <c r="D7" s="629" t="s">
        <v>404</v>
      </c>
      <c r="E7" s="629" t="s">
        <v>957</v>
      </c>
      <c r="F7" s="629" t="s">
        <v>945</v>
      </c>
      <c r="G7" s="629" t="s">
        <v>961</v>
      </c>
      <c r="H7" s="439" t="s">
        <v>232</v>
      </c>
      <c r="I7" s="100"/>
      <c r="J7" s="635" t="s">
        <v>404</v>
      </c>
      <c r="K7" s="629" t="s">
        <v>957</v>
      </c>
      <c r="L7" s="629" t="s">
        <v>945</v>
      </c>
      <c r="M7" s="629" t="s">
        <v>961</v>
      </c>
      <c r="N7" s="439" t="s">
        <v>232</v>
      </c>
      <c r="O7" s="4"/>
    </row>
    <row r="8" spans="1:15" s="2" customFormat="1" ht="15" customHeight="1" x14ac:dyDescent="0.2">
      <c r="A8" s="6"/>
      <c r="B8" s="623" t="s">
        <v>946</v>
      </c>
      <c r="C8" s="624" t="s">
        <v>405</v>
      </c>
      <c r="D8" s="1399" t="str">
        <f>IF(AND(ISNUMBER(D10),ISNUMBER(D11),ISNUMBER(D12)),SUM(D10:D12),"")</f>
        <v/>
      </c>
      <c r="E8" s="1399" t="str">
        <f>IF(AND(ISNUMBER(E10),ISNUMBER(E11),ISNUMBER(E12)),SUM(E10:E12),"")</f>
        <v/>
      </c>
      <c r="F8" s="1399" t="str">
        <f>IF(AND(ISNUMBER(F9),ISNUMBER(F13),ISNUMBER(F14)),F9-F13-F14,"")</f>
        <v/>
      </c>
      <c r="G8" s="1404"/>
      <c r="H8" s="1405"/>
      <c r="I8" s="100"/>
      <c r="J8" s="387" t="str">
        <f>IF(AND(ISNUMBER(J10),ISNUMBER(J11),ISNUMBER(J12)),SUM(J10:J12),"")</f>
        <v/>
      </c>
      <c r="K8" s="373" t="str">
        <f>IF(AND(ISNUMBER(K10),ISNUMBER(K11),ISNUMBER(K12)),SUM(K10:K12),"")</f>
        <v/>
      </c>
      <c r="L8" s="1358" t="str">
        <f>IF(AND(ISNUMBER(L9),ISNUMBER(L13),ISNUMBER(L14)),L9-L13-L14,"")</f>
        <v/>
      </c>
      <c r="M8" s="625"/>
      <c r="N8" s="626"/>
      <c r="O8" s="4"/>
    </row>
    <row r="9" spans="1:15" s="1347" customFormat="1" ht="15" customHeight="1" x14ac:dyDescent="0.2">
      <c r="A9" s="1349"/>
      <c r="B9" s="1360" t="s">
        <v>1225</v>
      </c>
      <c r="C9" s="1359" t="s">
        <v>1226</v>
      </c>
      <c r="D9" s="1410"/>
      <c r="E9" s="1410"/>
      <c r="F9" s="1395"/>
      <c r="G9" s="1396"/>
      <c r="H9" s="1397"/>
      <c r="I9" s="1350"/>
      <c r="J9" s="1643"/>
      <c r="K9" s="1433"/>
      <c r="L9" s="1351"/>
      <c r="M9" s="1352"/>
      <c r="N9" s="1353"/>
      <c r="O9" s="1348"/>
    </row>
    <row r="10" spans="1:15" s="2" customFormat="1" ht="15" customHeight="1" x14ac:dyDescent="0.2">
      <c r="A10" s="6"/>
      <c r="B10" s="504"/>
      <c r="C10" s="1402" t="s">
        <v>1240</v>
      </c>
      <c r="D10" s="1403"/>
      <c r="E10" s="1403"/>
      <c r="F10" s="1394"/>
      <c r="G10" s="1394"/>
      <c r="H10" s="1424" t="str">
        <f>IF(D10&lt;=E10,"Yes","No")</f>
        <v>Yes</v>
      </c>
      <c r="I10" s="100"/>
      <c r="J10" s="1426"/>
      <c r="K10" s="622"/>
      <c r="L10" s="260"/>
      <c r="M10" s="260"/>
      <c r="N10" s="1424" t="str">
        <f>IF(J10&lt;=K10,"Yes","No")</f>
        <v>Yes</v>
      </c>
      <c r="O10" s="4"/>
    </row>
    <row r="11" spans="1:15" s="2" customFormat="1" ht="15" customHeight="1" x14ac:dyDescent="0.2">
      <c r="A11" s="6"/>
      <c r="B11" s="504"/>
      <c r="C11" s="1402" t="s">
        <v>1241</v>
      </c>
      <c r="D11" s="1403"/>
      <c r="E11" s="1403"/>
      <c r="F11" s="1394"/>
      <c r="G11" s="1394"/>
      <c r="H11" s="1424" t="str">
        <f>IF(D11&lt;=E11,"Yes","No")</f>
        <v>Yes</v>
      </c>
      <c r="I11" s="100"/>
      <c r="J11" s="1426"/>
      <c r="K11" s="622"/>
      <c r="L11" s="260"/>
      <c r="M11" s="260"/>
      <c r="N11" s="1424" t="str">
        <f>IF(J11&lt;=K11,"Yes","No")</f>
        <v>Yes</v>
      </c>
      <c r="O11" s="4"/>
    </row>
    <row r="12" spans="1:15" s="2" customFormat="1" ht="15" customHeight="1" x14ac:dyDescent="0.2">
      <c r="A12" s="6"/>
      <c r="B12" s="504"/>
      <c r="C12" s="1402" t="s">
        <v>1242</v>
      </c>
      <c r="D12" s="1403"/>
      <c r="E12" s="1403"/>
      <c r="F12" s="1394"/>
      <c r="G12" s="1394"/>
      <c r="H12" s="1424" t="str">
        <f>IF(D12&lt;=E12,"Yes","No")</f>
        <v>Yes</v>
      </c>
      <c r="I12" s="100"/>
      <c r="J12" s="1426"/>
      <c r="K12" s="622"/>
      <c r="L12" s="260"/>
      <c r="M12" s="260"/>
      <c r="N12" s="1424" t="str">
        <f>IF(J12&lt;=K12,"Yes","No")</f>
        <v>Yes</v>
      </c>
      <c r="O12" s="4"/>
    </row>
    <row r="13" spans="1:15" s="1354" customFormat="1" ht="15" customHeight="1" x14ac:dyDescent="0.2">
      <c r="A13" s="1356"/>
      <c r="B13" s="1362" t="s">
        <v>1227</v>
      </c>
      <c r="C13" s="1361" t="s">
        <v>1228</v>
      </c>
      <c r="D13" s="1408"/>
      <c r="E13" s="1400"/>
      <c r="F13" s="1409"/>
      <c r="G13" s="1396"/>
      <c r="H13" s="1401"/>
      <c r="I13" s="1357"/>
      <c r="J13" s="1643"/>
      <c r="K13" s="1370"/>
      <c r="L13" s="1372"/>
      <c r="M13" s="1369"/>
      <c r="N13" s="1401"/>
      <c r="O13" s="1355"/>
    </row>
    <row r="14" spans="1:15" s="1354" customFormat="1" ht="15" customHeight="1" x14ac:dyDescent="0.2">
      <c r="A14" s="1356"/>
      <c r="B14" s="1613">
        <v>27</v>
      </c>
      <c r="C14" s="1363" t="s">
        <v>1229</v>
      </c>
      <c r="D14" s="1421"/>
      <c r="E14" s="1421"/>
      <c r="F14" s="1415"/>
      <c r="G14" s="1417"/>
      <c r="H14" s="1420"/>
      <c r="I14" s="1357"/>
      <c r="J14" s="1644"/>
      <c r="K14" s="1421"/>
      <c r="L14" s="1415"/>
      <c r="M14" s="1417"/>
      <c r="N14" s="1420"/>
      <c r="O14" s="1355"/>
    </row>
    <row r="15" spans="1:15" s="2" customFormat="1" ht="15" customHeight="1" x14ac:dyDescent="0.2">
      <c r="A15" s="6"/>
      <c r="B15" s="1451" t="s">
        <v>1230</v>
      </c>
      <c r="C15" s="1375" t="s">
        <v>465</v>
      </c>
      <c r="D15" s="1430" t="str">
        <f>IF(AND(ISNUMBER(D16),ISNUMBER(D17)),SUM(D16:D17),"")</f>
        <v/>
      </c>
      <c r="E15" s="1430" t="str">
        <f t="shared" ref="E15:F15" si="0">IF(AND(ISNUMBER(E16),ISNUMBER(E17)),SUM(E16:E17),"")</f>
        <v/>
      </c>
      <c r="F15" s="1430" t="str">
        <f t="shared" si="0"/>
        <v/>
      </c>
      <c r="G15" s="1430" t="str">
        <f>IF(ISNUMBER(G17),G17,"")</f>
        <v/>
      </c>
      <c r="H15" s="1434"/>
      <c r="I15" s="100"/>
      <c r="J15" s="387" t="str">
        <f>IF(AND(ISNUMBER(J16),ISNUMBER(J17)),SUM(J16:J17),"")</f>
        <v/>
      </c>
      <c r="K15" s="1430" t="str">
        <f t="shared" ref="K15" si="1">IF(AND(ISNUMBER(K16),ISNUMBER(K17)),SUM(K16:K17),"")</f>
        <v/>
      </c>
      <c r="L15" s="1430" t="str">
        <f t="shared" ref="L15" si="2">IF(AND(ISNUMBER(L16),ISNUMBER(L17)),SUM(L16:L17),"")</f>
        <v/>
      </c>
      <c r="M15" s="1430" t="str">
        <f>IF(ISNUMBER(M17),M17,"")</f>
        <v/>
      </c>
      <c r="N15" s="1434"/>
      <c r="O15" s="4"/>
    </row>
    <row r="16" spans="1:15" s="1364" customFormat="1" ht="15" customHeight="1" x14ac:dyDescent="0.2">
      <c r="A16" s="1366"/>
      <c r="B16" s="1446" t="s">
        <v>948</v>
      </c>
      <c r="C16" s="1373" t="s">
        <v>1231</v>
      </c>
      <c r="D16" s="1403"/>
      <c r="E16" s="1403"/>
      <c r="F16" s="1393"/>
      <c r="G16" s="1434"/>
      <c r="H16" s="1622" t="str">
        <f>IF(D16&lt;=E16,"Yes","No")</f>
        <v>Yes</v>
      </c>
      <c r="I16" s="1367"/>
      <c r="J16" s="1426"/>
      <c r="K16" s="1371"/>
      <c r="L16" s="1368"/>
      <c r="M16" s="1434"/>
      <c r="N16" s="1622" t="str">
        <f>IF(J16&lt;=K16,"Yes","No")</f>
        <v>Yes</v>
      </c>
      <c r="O16" s="1365"/>
    </row>
    <row r="17" spans="1:15" s="1364" customFormat="1" ht="15" customHeight="1" x14ac:dyDescent="0.2">
      <c r="A17" s="1366"/>
      <c r="B17" s="1182" t="s">
        <v>1335</v>
      </c>
      <c r="C17" s="1374" t="s">
        <v>1330</v>
      </c>
      <c r="D17" s="1425"/>
      <c r="E17" s="1425"/>
      <c r="F17" s="1415"/>
      <c r="G17" s="1415"/>
      <c r="H17" s="1455" t="str">
        <f>IF(D17&lt;=E17,"Yes","No")</f>
        <v>Yes</v>
      </c>
      <c r="I17" s="1367"/>
      <c r="J17" s="1431"/>
      <c r="K17" s="1425"/>
      <c r="L17" s="1415"/>
      <c r="M17" s="1415"/>
      <c r="N17" s="1455" t="str">
        <f>IF(J17&lt;=K17,"Yes","No")</f>
        <v>Yes</v>
      </c>
      <c r="O17" s="1365"/>
    </row>
    <row r="18" spans="1:15" s="2" customFormat="1" ht="15" customHeight="1" x14ac:dyDescent="0.2">
      <c r="A18" s="6"/>
      <c r="B18" s="1614"/>
      <c r="C18" s="1391" t="s">
        <v>161</v>
      </c>
      <c r="D18" s="1418"/>
      <c r="E18" s="1430" t="str">
        <f>IF(ISNUMBER(E19),E19+E20,"")</f>
        <v/>
      </c>
      <c r="F18" s="1418"/>
      <c r="G18" s="1418"/>
      <c r="H18" s="1434"/>
      <c r="I18" s="100"/>
      <c r="J18" s="1435"/>
      <c r="K18" s="1430" t="str">
        <f>IF(ISNUMBER(K19),K19+K20,"")</f>
        <v/>
      </c>
      <c r="L18" s="1418"/>
      <c r="M18" s="1418"/>
      <c r="N18" s="1434"/>
      <c r="O18" s="4"/>
    </row>
    <row r="19" spans="1:15" s="1376" customFormat="1" ht="15" customHeight="1" x14ac:dyDescent="0.2">
      <c r="A19" s="1378"/>
      <c r="B19" s="1388"/>
      <c r="C19" s="1389" t="s">
        <v>1232</v>
      </c>
      <c r="D19" s="1403"/>
      <c r="E19" s="1393"/>
      <c r="F19" s="1394"/>
      <c r="G19" s="1394"/>
      <c r="H19" s="1424" t="str">
        <f>IF(D19&lt;=E19,"Yes","No")</f>
        <v>Yes</v>
      </c>
      <c r="I19" s="1379"/>
      <c r="J19" s="1426"/>
      <c r="K19" s="1380"/>
      <c r="L19" s="1381"/>
      <c r="M19" s="1381"/>
      <c r="N19" s="1424" t="str">
        <f>IF(J19&lt;=K19,"Yes","No")</f>
        <v>Yes</v>
      </c>
      <c r="O19" s="1377"/>
    </row>
    <row r="20" spans="1:15" s="1376" customFormat="1" ht="15" customHeight="1" x14ac:dyDescent="0.2">
      <c r="A20" s="1378"/>
      <c r="B20" s="1388"/>
      <c r="C20" s="1389" t="s">
        <v>1233</v>
      </c>
      <c r="D20" s="1416"/>
      <c r="E20" s="1430" t="str">
        <f>IF(AND(ISNUMBER(E21),ISNUMBER(E22),ISNUMBER(E23),ISNUMBER(E24),ISNUMBER(E25),ISNUMBER(E26)),E21-E22-E23-E24+E25-E26,"")</f>
        <v/>
      </c>
      <c r="F20" s="1394"/>
      <c r="G20" s="1394"/>
      <c r="H20" s="1419"/>
      <c r="I20" s="1379"/>
      <c r="J20" s="1383"/>
      <c r="K20" s="1430" t="str">
        <f>IF(AND(ISNUMBER(K21),ISNUMBER(K22),ISNUMBER(K23),ISNUMBER(K24),ISNUMBER(K25),ISNUMBER(K26)),K21-K22-K23-K24+K25-K26,"")</f>
        <v/>
      </c>
      <c r="L20" s="1381"/>
      <c r="M20" s="1381"/>
      <c r="N20" s="1443"/>
      <c r="O20" s="1377"/>
    </row>
    <row r="21" spans="1:15" s="1376" customFormat="1" ht="15" customHeight="1" x14ac:dyDescent="0.2">
      <c r="A21" s="1378"/>
      <c r="B21" s="1390">
        <v>24</v>
      </c>
      <c r="C21" s="1389" t="s">
        <v>1234</v>
      </c>
      <c r="D21" s="1416"/>
      <c r="E21" s="1393"/>
      <c r="F21" s="1394"/>
      <c r="G21" s="1394"/>
      <c r="H21" s="1443"/>
      <c r="I21" s="1379"/>
      <c r="J21" s="1383"/>
      <c r="K21" s="1380"/>
      <c r="L21" s="1381"/>
      <c r="M21" s="1381"/>
      <c r="N21" s="1443"/>
      <c r="O21" s="1377"/>
    </row>
    <row r="22" spans="1:15" s="216" customFormat="1" ht="15" customHeight="1" x14ac:dyDescent="0.2">
      <c r="A22" s="218"/>
      <c r="B22" s="1390" t="s">
        <v>1227</v>
      </c>
      <c r="C22" s="1389" t="s">
        <v>1235</v>
      </c>
      <c r="D22" s="1394"/>
      <c r="E22" s="1442"/>
      <c r="F22" s="1394"/>
      <c r="G22" s="1394"/>
      <c r="H22" s="1398"/>
      <c r="I22" s="219"/>
      <c r="J22" s="1383"/>
      <c r="K22" s="259"/>
      <c r="L22" s="260"/>
      <c r="M22" s="260"/>
      <c r="N22" s="315"/>
      <c r="O22" s="217"/>
    </row>
    <row r="23" spans="1:15" s="1376" customFormat="1" ht="15" customHeight="1" x14ac:dyDescent="0.2">
      <c r="A23" s="1378"/>
      <c r="B23" s="1390">
        <v>27</v>
      </c>
      <c r="C23" s="1389" t="s">
        <v>1236</v>
      </c>
      <c r="D23" s="1394"/>
      <c r="E23" s="1442"/>
      <c r="F23" s="1394"/>
      <c r="G23" s="1394"/>
      <c r="H23" s="1398"/>
      <c r="I23" s="1379"/>
      <c r="J23" s="1383"/>
      <c r="K23" s="1380"/>
      <c r="L23" s="1381"/>
      <c r="M23" s="1381"/>
      <c r="N23" s="1382"/>
      <c r="O23" s="1377"/>
    </row>
    <row r="24" spans="1:15" s="216" customFormat="1" ht="15" customHeight="1" x14ac:dyDescent="0.2">
      <c r="A24" s="218"/>
      <c r="B24" s="1390">
        <v>33</v>
      </c>
      <c r="C24" s="1389" t="s">
        <v>1237</v>
      </c>
      <c r="D24" s="1394"/>
      <c r="E24" s="1442"/>
      <c r="F24" s="1394"/>
      <c r="G24" s="1394"/>
      <c r="H24" s="1398"/>
      <c r="I24" s="219"/>
      <c r="J24" s="1383"/>
      <c r="K24" s="259"/>
      <c r="L24" s="260"/>
      <c r="M24" s="260"/>
      <c r="N24" s="315"/>
      <c r="O24" s="217"/>
    </row>
    <row r="25" spans="1:15" s="1376" customFormat="1" ht="15" customHeight="1" x14ac:dyDescent="0.2">
      <c r="A25" s="1378"/>
      <c r="B25" s="1390">
        <v>34</v>
      </c>
      <c r="C25" s="1389" t="s">
        <v>1238</v>
      </c>
      <c r="D25" s="1406"/>
      <c r="E25" s="1442"/>
      <c r="F25" s="1406"/>
      <c r="G25" s="1406"/>
      <c r="H25" s="1407"/>
      <c r="I25" s="1379"/>
      <c r="J25" s="1387"/>
      <c r="K25" s="1385"/>
      <c r="L25" s="1384"/>
      <c r="M25" s="1384"/>
      <c r="N25" s="1386"/>
      <c r="O25" s="1377"/>
    </row>
    <row r="26" spans="1:15" s="216" customFormat="1" ht="15" customHeight="1" x14ac:dyDescent="0.2">
      <c r="A26" s="218"/>
      <c r="B26" s="1390">
        <v>15</v>
      </c>
      <c r="C26" s="1392" t="s">
        <v>1239</v>
      </c>
      <c r="D26" s="1406"/>
      <c r="E26" s="1442"/>
      <c r="F26" s="1406"/>
      <c r="G26" s="1406"/>
      <c r="H26" s="1407"/>
      <c r="I26" s="219"/>
      <c r="J26" s="1387"/>
      <c r="K26" s="644"/>
      <c r="L26" s="643"/>
      <c r="M26" s="643"/>
      <c r="N26" s="645"/>
      <c r="O26" s="217"/>
    </row>
    <row r="27" spans="1:15" s="2" customFormat="1" ht="15" customHeight="1" x14ac:dyDescent="0.2">
      <c r="A27" s="6"/>
      <c r="B27" s="522"/>
      <c r="C27" s="647" t="s">
        <v>409</v>
      </c>
      <c r="D27" s="648" t="str">
        <f>IF(AND(ISNUMBER(D8),ISNUMBER(D15),ISNUMBER(D19)),SUM(D8,D15,D19),"")</f>
        <v/>
      </c>
      <c r="E27" s="648" t="str">
        <f>IF(AND(ISNUMBER(E8),ISNUMBER(E15),ISNUMBER(E18)),SUM(E8,E15,E18),"")</f>
        <v/>
      </c>
      <c r="F27" s="648" t="str">
        <f>IF(AND(ISNUMBER(F8),ISNUMBER(F15)),SUM(F8,F15),"")</f>
        <v/>
      </c>
      <c r="G27" s="648" t="str">
        <f>IF(ISNUMBER(G15),G15,"")</f>
        <v/>
      </c>
      <c r="H27" s="639"/>
      <c r="I27" s="100"/>
      <c r="J27" s="649" t="str">
        <f>IF(AND(ISNUMBER(J8),ISNUMBER(J15),ISNUMBER(J19)),SUM(J8,J15,J19),"")</f>
        <v/>
      </c>
      <c r="K27" s="648" t="str">
        <f>IF(AND(ISNUMBER(K8),ISNUMBER(K15),ISNUMBER(K18)),SUM(K8,K15,K18),"")</f>
        <v/>
      </c>
      <c r="L27" s="648" t="str">
        <f>IF(AND(ISNUMBER(L8),ISNUMBER(L15)),SUM(L8,L15),"")</f>
        <v/>
      </c>
      <c r="M27" s="648" t="str">
        <f>IF(ISNUMBER(M15),M15,"")</f>
        <v/>
      </c>
      <c r="N27" s="639"/>
      <c r="O27" s="4"/>
    </row>
    <row r="28" spans="1:15" s="2" customFormat="1" ht="15" customHeight="1" x14ac:dyDescent="0.2">
      <c r="A28" s="6"/>
      <c r="J28" s="1439"/>
      <c r="O28" s="4"/>
    </row>
    <row r="29" spans="1:15" s="2" customFormat="1" ht="15" customHeight="1" x14ac:dyDescent="0.2">
      <c r="A29" s="6"/>
      <c r="B29" s="1422"/>
      <c r="C29" s="1320" t="s">
        <v>947</v>
      </c>
      <c r="D29" s="1428"/>
      <c r="E29" s="1428"/>
      <c r="F29" s="1427"/>
      <c r="G29" s="1432"/>
      <c r="H29" s="1428"/>
      <c r="J29" s="651"/>
      <c r="K29" s="1428"/>
      <c r="L29" s="1427"/>
      <c r="M29" s="1432"/>
      <c r="N29" s="1428"/>
      <c r="O29" s="4"/>
    </row>
    <row r="30" spans="1:15" s="2" customFormat="1" ht="15" customHeight="1" x14ac:dyDescent="0.2">
      <c r="A30" s="6"/>
      <c r="C30" s="1321"/>
      <c r="E30" s="1577"/>
      <c r="J30" s="1439"/>
      <c r="K30" s="235"/>
      <c r="L30" s="235"/>
      <c r="M30" s="235"/>
      <c r="N30" s="235"/>
      <c r="O30" s="4"/>
    </row>
    <row r="31" spans="1:15" s="2" customFormat="1" ht="15" customHeight="1" x14ac:dyDescent="0.2">
      <c r="A31" s="6"/>
      <c r="B31" s="1422"/>
      <c r="C31" s="1436" t="s">
        <v>1322</v>
      </c>
      <c r="D31" s="1428"/>
      <c r="E31" s="642" t="str">
        <f>IF(SUM(E22:E24,E26)&lt;=E19,"Yes","No")</f>
        <v>Yes</v>
      </c>
      <c r="F31" s="1428"/>
      <c r="G31" s="1429"/>
      <c r="H31" s="1428"/>
      <c r="I31" s="100"/>
      <c r="J31" s="651"/>
      <c r="K31" s="642" t="str">
        <f>IF(SUM(K22:K24,K26)&lt;=K19,"Yes","No")</f>
        <v>Yes</v>
      </c>
      <c r="L31" s="1428"/>
      <c r="M31" s="1429"/>
      <c r="N31" s="1428"/>
      <c r="O31" s="4"/>
    </row>
    <row r="32" spans="1:15" s="2" customFormat="1" ht="15" customHeight="1" x14ac:dyDescent="0.2">
      <c r="A32" s="6"/>
      <c r="B32" s="101"/>
      <c r="C32" s="100"/>
      <c r="D32" s="100"/>
      <c r="E32" s="100"/>
      <c r="F32" s="100"/>
      <c r="G32" s="100"/>
      <c r="H32" s="3"/>
      <c r="I32" s="100"/>
      <c r="J32" s="100"/>
      <c r="K32" s="100"/>
      <c r="L32" s="100"/>
      <c r="M32" s="100"/>
      <c r="N32" s="100"/>
      <c r="O32" s="4"/>
    </row>
    <row r="33" spans="1:15" s="66" customFormat="1" ht="30" customHeight="1" x14ac:dyDescent="0.25">
      <c r="A33" s="31" t="s">
        <v>466</v>
      </c>
      <c r="B33" s="56"/>
      <c r="C33" s="97"/>
      <c r="D33" s="97"/>
      <c r="E33" s="97"/>
      <c r="F33" s="97"/>
      <c r="G33" s="97"/>
      <c r="H33" s="97"/>
      <c r="I33" s="97"/>
      <c r="J33" s="97"/>
      <c r="K33" s="97"/>
      <c r="L33" s="97"/>
      <c r="M33" s="97"/>
      <c r="N33" s="97"/>
      <c r="O33" s="65"/>
    </row>
    <row r="34" spans="1:15" s="2" customFormat="1" ht="15" customHeight="1" x14ac:dyDescent="0.2">
      <c r="A34" s="6"/>
      <c r="B34" s="177"/>
      <c r="C34" s="100"/>
      <c r="D34" s="194"/>
      <c r="E34" s="194"/>
      <c r="F34" s="194"/>
      <c r="G34" s="60"/>
      <c r="H34" s="60"/>
      <c r="I34" s="100"/>
      <c r="J34" s="194"/>
      <c r="K34" s="194"/>
      <c r="L34" s="194"/>
      <c r="M34" s="60"/>
      <c r="N34" s="100"/>
      <c r="O34" s="4"/>
    </row>
    <row r="35" spans="1:15" s="2" customFormat="1" ht="15" customHeight="1" x14ac:dyDescent="0.2">
      <c r="A35" s="6"/>
      <c r="B35" s="1703" t="s">
        <v>956</v>
      </c>
      <c r="C35" s="1705"/>
      <c r="D35" s="1693" t="s">
        <v>485</v>
      </c>
      <c r="E35" s="1712"/>
      <c r="F35" s="1712"/>
      <c r="G35" s="1712"/>
      <c r="H35" s="235"/>
      <c r="I35" s="100"/>
      <c r="J35" s="1712" t="s">
        <v>90</v>
      </c>
      <c r="K35" s="1712"/>
      <c r="L35" s="1712"/>
      <c r="M35" s="1712"/>
      <c r="N35" s="235"/>
      <c r="O35" s="4"/>
    </row>
    <row r="36" spans="1:15" s="220" customFormat="1" ht="120" customHeight="1" x14ac:dyDescent="0.2">
      <c r="A36" s="222"/>
      <c r="B36" s="1704"/>
      <c r="C36" s="1706"/>
      <c r="D36" s="652" t="s">
        <v>297</v>
      </c>
      <c r="E36" s="652" t="s">
        <v>949</v>
      </c>
      <c r="F36" s="652" t="s">
        <v>410</v>
      </c>
      <c r="G36" s="653" t="s">
        <v>235</v>
      </c>
      <c r="I36" s="223"/>
      <c r="J36" s="654" t="s">
        <v>297</v>
      </c>
      <c r="K36" s="652" t="s">
        <v>949</v>
      </c>
      <c r="L36" s="652" t="s">
        <v>410</v>
      </c>
      <c r="M36" s="653" t="s">
        <v>235</v>
      </c>
      <c r="N36" s="235"/>
      <c r="O36" s="221"/>
    </row>
    <row r="37" spans="1:15" s="2" customFormat="1" ht="15" customHeight="1" x14ac:dyDescent="0.2">
      <c r="A37" s="6"/>
      <c r="B37" s="1451" t="s">
        <v>1243</v>
      </c>
      <c r="C37" s="1454" t="s">
        <v>411</v>
      </c>
      <c r="D37" s="625"/>
      <c r="E37" s="625"/>
      <c r="F37" s="625"/>
      <c r="G37" s="626"/>
      <c r="I37" s="100"/>
      <c r="J37" s="655"/>
      <c r="K37" s="625"/>
      <c r="L37" s="625"/>
      <c r="M37" s="626"/>
      <c r="N37" s="235"/>
      <c r="O37" s="4"/>
    </row>
    <row r="38" spans="1:15" s="1411" customFormat="1" ht="15" customHeight="1" x14ac:dyDescent="0.2">
      <c r="A38" s="1413"/>
      <c r="B38" s="1447"/>
      <c r="C38" s="1457" t="s">
        <v>1244</v>
      </c>
      <c r="D38" s="1418"/>
      <c r="E38" s="1444" t="str">
        <f>IF(AND(ISNUMBER(E39),ISNUMBER(E43)),E39-E43,"")</f>
        <v/>
      </c>
      <c r="F38" s="1418"/>
      <c r="G38" s="1419"/>
      <c r="I38" s="1414"/>
      <c r="J38" s="1435"/>
      <c r="K38" s="1444" t="str">
        <f>IF(AND(ISNUMBER(K39),ISNUMBER(K43)),K39-K43,"")</f>
        <v/>
      </c>
      <c r="L38" s="1418"/>
      <c r="M38" s="1419"/>
      <c r="O38" s="1412"/>
    </row>
    <row r="39" spans="1:15" s="2" customFormat="1" ht="15" customHeight="1" x14ac:dyDescent="0.2">
      <c r="A39" s="6"/>
      <c r="B39" s="1447"/>
      <c r="C39" s="1452" t="s">
        <v>405</v>
      </c>
      <c r="D39" s="379" t="str">
        <f>IF(AND(ISNUMBER(D40),ISNUMBER(D41),ISNUMBER(D42)),SUM(D40:D42),"")</f>
        <v/>
      </c>
      <c r="E39" s="259"/>
      <c r="F39" s="379" t="str">
        <f>IF(AND(ISNUMBER(F40),ISNUMBER(F41),ISNUMBER(F42)),SUM(F40:F42),"")</f>
        <v/>
      </c>
      <c r="G39" s="315"/>
      <c r="I39" s="100"/>
      <c r="J39" s="388" t="str">
        <f>IF(AND(ISNUMBER(J40),ISNUMBER(J41),ISNUMBER(J42)),SUM(J40:J42),"")</f>
        <v/>
      </c>
      <c r="K39" s="259"/>
      <c r="L39" s="379" t="str">
        <f>IF(AND(ISNUMBER(L40),ISNUMBER(L41),ISNUMBER(L42)),SUM(L40:L42),"")</f>
        <v/>
      </c>
      <c r="M39" s="315"/>
      <c r="N39" s="235"/>
      <c r="O39" s="4"/>
    </row>
    <row r="40" spans="1:15" s="2" customFormat="1" ht="15" customHeight="1" x14ac:dyDescent="0.2">
      <c r="A40" s="6"/>
      <c r="B40" s="1447"/>
      <c r="C40" s="1445" t="s">
        <v>406</v>
      </c>
      <c r="D40" s="622"/>
      <c r="E40" s="260"/>
      <c r="F40" s="622"/>
      <c r="G40" s="1424" t="str">
        <f>IF(F40&gt;=D10,"Yes","No")</f>
        <v>Yes</v>
      </c>
      <c r="I40" s="100"/>
      <c r="J40" s="636"/>
      <c r="K40" s="260"/>
      <c r="L40" s="622"/>
      <c r="M40" s="1424" t="str">
        <f>IF(L40&gt;=J10,"Yes","No")</f>
        <v>Yes</v>
      </c>
      <c r="N40" s="235"/>
      <c r="O40" s="4"/>
    </row>
    <row r="41" spans="1:15" s="2" customFormat="1" ht="15" customHeight="1" x14ac:dyDescent="0.2">
      <c r="A41" s="6"/>
      <c r="B41" s="1447"/>
      <c r="C41" s="1449" t="s">
        <v>407</v>
      </c>
      <c r="D41" s="622"/>
      <c r="E41" s="260"/>
      <c r="F41" s="622"/>
      <c r="G41" s="1424" t="str">
        <f>IF(F41&gt;=D11,"Yes","No")</f>
        <v>Yes</v>
      </c>
      <c r="I41" s="100"/>
      <c r="J41" s="636"/>
      <c r="K41" s="260"/>
      <c r="L41" s="622"/>
      <c r="M41" s="1424" t="str">
        <f>IF(L41&gt;=J11,"Yes","No")</f>
        <v>Yes</v>
      </c>
      <c r="N41" s="235"/>
      <c r="O41" s="4"/>
    </row>
    <row r="42" spans="1:15" s="2" customFormat="1" ht="15" customHeight="1" x14ac:dyDescent="0.2">
      <c r="A42" s="6"/>
      <c r="B42" s="1447"/>
      <c r="C42" s="1449" t="s">
        <v>408</v>
      </c>
      <c r="D42" s="622"/>
      <c r="E42" s="260"/>
      <c r="F42" s="622"/>
      <c r="G42" s="1424" t="str">
        <f>IF(F42&gt;=D12,"Yes","No")</f>
        <v>Yes</v>
      </c>
      <c r="I42" s="100"/>
      <c r="J42" s="636"/>
      <c r="K42" s="260"/>
      <c r="L42" s="622"/>
      <c r="M42" s="1424" t="str">
        <f>IF(L42&gt;=J12,"Yes","No")</f>
        <v>Yes</v>
      </c>
      <c r="N42" s="235"/>
      <c r="O42" s="4"/>
    </row>
    <row r="43" spans="1:15" s="1411" customFormat="1" ht="15" customHeight="1" x14ac:dyDescent="0.2">
      <c r="A43" s="1413"/>
      <c r="B43" s="1446">
        <v>27</v>
      </c>
      <c r="C43" s="1450" t="s">
        <v>1245</v>
      </c>
      <c r="D43" s="1423"/>
      <c r="E43" s="1442"/>
      <c r="F43" s="1423"/>
      <c r="G43" s="1443"/>
      <c r="I43" s="1414"/>
      <c r="J43" s="1426"/>
      <c r="K43" s="1442"/>
      <c r="L43" s="1423"/>
      <c r="M43" s="1443"/>
      <c r="O43" s="1412"/>
    </row>
    <row r="44" spans="1:15" s="2" customFormat="1" ht="15" customHeight="1" x14ac:dyDescent="0.2">
      <c r="A44" s="6"/>
      <c r="B44" s="1446">
        <v>39</v>
      </c>
      <c r="C44" s="1453" t="s">
        <v>412</v>
      </c>
      <c r="D44" s="260"/>
      <c r="E44" s="260"/>
      <c r="F44" s="260"/>
      <c r="G44" s="315"/>
      <c r="I44" s="100"/>
      <c r="J44" s="637"/>
      <c r="K44" s="260"/>
      <c r="L44" s="260"/>
      <c r="M44" s="315"/>
      <c r="N44" s="235"/>
      <c r="O44" s="4"/>
    </row>
    <row r="45" spans="1:15" s="2" customFormat="1" ht="15" customHeight="1" x14ac:dyDescent="0.2">
      <c r="A45" s="6"/>
      <c r="B45" s="504"/>
      <c r="C45" s="628" t="s">
        <v>413</v>
      </c>
      <c r="D45" s="260"/>
      <c r="E45" s="260"/>
      <c r="F45" s="259"/>
      <c r="G45" s="315"/>
      <c r="I45" s="100"/>
      <c r="J45" s="637"/>
      <c r="K45" s="260"/>
      <c r="L45" s="259"/>
      <c r="M45" s="315"/>
      <c r="N45" s="235"/>
      <c r="O45" s="4"/>
    </row>
    <row r="46" spans="1:15" s="2" customFormat="1" ht="15" customHeight="1" x14ac:dyDescent="0.2">
      <c r="A46" s="6"/>
      <c r="B46" s="504"/>
      <c r="C46" s="578" t="s">
        <v>414</v>
      </c>
      <c r="D46" s="260"/>
      <c r="E46" s="260"/>
      <c r="F46" s="622"/>
      <c r="G46" s="315"/>
      <c r="I46" s="100"/>
      <c r="J46" s="637"/>
      <c r="K46" s="260"/>
      <c r="L46" s="622"/>
      <c r="M46" s="315"/>
      <c r="N46" s="235"/>
      <c r="O46" s="4"/>
    </row>
    <row r="47" spans="1:15" s="2" customFormat="1" ht="15" customHeight="1" x14ac:dyDescent="0.2">
      <c r="A47" s="6"/>
      <c r="B47" s="504"/>
      <c r="C47" s="578" t="s">
        <v>417</v>
      </c>
      <c r="D47" s="260"/>
      <c r="E47" s="260"/>
      <c r="F47" s="622"/>
      <c r="G47" s="315"/>
      <c r="I47" s="100"/>
      <c r="J47" s="637"/>
      <c r="K47" s="260"/>
      <c r="L47" s="622"/>
      <c r="M47" s="315"/>
      <c r="N47" s="235"/>
      <c r="O47" s="4"/>
    </row>
    <row r="48" spans="1:15" s="2" customFormat="1" ht="15" customHeight="1" x14ac:dyDescent="0.2">
      <c r="A48" s="6"/>
      <c r="B48" s="504"/>
      <c r="C48" s="628" t="s">
        <v>418</v>
      </c>
      <c r="D48" s="260"/>
      <c r="E48" s="260"/>
      <c r="F48" s="259"/>
      <c r="G48" s="315"/>
      <c r="I48" s="100"/>
      <c r="J48" s="637"/>
      <c r="K48" s="260"/>
      <c r="L48" s="259"/>
      <c r="M48" s="315"/>
      <c r="N48" s="235"/>
      <c r="O48" s="4"/>
    </row>
    <row r="49" spans="1:15" s="2" customFormat="1" ht="15" customHeight="1" x14ac:dyDescent="0.2">
      <c r="A49" s="6"/>
      <c r="B49" s="504"/>
      <c r="C49" s="628" t="s">
        <v>467</v>
      </c>
      <c r="D49" s="260"/>
      <c r="E49" s="260"/>
      <c r="F49" s="259"/>
      <c r="G49" s="315"/>
      <c r="I49" s="100"/>
      <c r="J49" s="637"/>
      <c r="K49" s="260"/>
      <c r="L49" s="259"/>
      <c r="M49" s="315"/>
      <c r="N49" s="235"/>
      <c r="O49" s="4"/>
    </row>
    <row r="50" spans="1:15" s="2" customFormat="1" ht="15" customHeight="1" x14ac:dyDescent="0.2">
      <c r="A50" s="6"/>
      <c r="B50" s="521"/>
      <c r="C50" s="650" t="s">
        <v>468</v>
      </c>
      <c r="D50" s="643"/>
      <c r="E50" s="643"/>
      <c r="F50" s="644"/>
      <c r="G50" s="645"/>
      <c r="I50" s="100"/>
      <c r="J50" s="646"/>
      <c r="K50" s="643"/>
      <c r="L50" s="644"/>
      <c r="M50" s="645"/>
      <c r="N50" s="235"/>
      <c r="O50" s="4"/>
    </row>
    <row r="51" spans="1:15" s="2" customFormat="1" ht="15" customHeight="1" x14ac:dyDescent="0.2">
      <c r="A51" s="6"/>
      <c r="B51" s="522"/>
      <c r="C51" s="647" t="s">
        <v>419</v>
      </c>
      <c r="D51" s="638"/>
      <c r="E51" s="638"/>
      <c r="F51" s="648" t="str">
        <f>IF(AND(ISNUMBER(F45),ISNUMBER(F48),ISNUMBER(F49),ISNUMBER(F50)),SUM(F45,F48:F50),"")</f>
        <v/>
      </c>
      <c r="G51" s="639"/>
      <c r="I51" s="100"/>
      <c r="J51" s="651"/>
      <c r="K51" s="638"/>
      <c r="L51" s="648" t="str">
        <f>IF(AND(ISNUMBER(L45),ISNUMBER(L48),ISNUMBER(L49),ISNUMBER(L50)),SUM(L45,L48:L50),"")</f>
        <v/>
      </c>
      <c r="M51" s="639"/>
      <c r="N51" s="235"/>
      <c r="O51" s="4"/>
    </row>
    <row r="52" spans="1:15" s="2" customFormat="1" ht="15" customHeight="1" x14ac:dyDescent="0.2">
      <c r="A52" s="6"/>
      <c r="B52" s="99"/>
      <c r="C52" s="239"/>
      <c r="D52" s="239"/>
      <c r="E52" s="239"/>
      <c r="F52" s="239"/>
      <c r="G52" s="239"/>
      <c r="I52" s="100"/>
      <c r="J52" s="239"/>
      <c r="K52" s="239"/>
      <c r="L52" s="239"/>
      <c r="M52" s="239"/>
      <c r="N52" s="235"/>
      <c r="O52" s="4"/>
    </row>
    <row r="53" spans="1:15" s="2" customFormat="1" ht="15" customHeight="1" x14ac:dyDescent="0.2">
      <c r="A53" s="6"/>
      <c r="B53" s="157"/>
      <c r="C53" s="1713" t="s">
        <v>1323</v>
      </c>
      <c r="D53" s="1713"/>
      <c r="E53" s="1713"/>
      <c r="F53" s="642" t="str">
        <f>IF(F45&gt;=(F46+F47),"Yes","No")</f>
        <v>Yes</v>
      </c>
      <c r="G53" s="100"/>
      <c r="I53" s="100"/>
      <c r="K53" s="100"/>
      <c r="L53" s="642" t="str">
        <f>IF(L45&gt;=(L46+L47),"Yes","No")</f>
        <v>Yes</v>
      </c>
      <c r="M53" s="228"/>
      <c r="N53" s="100"/>
      <c r="O53" s="4"/>
    </row>
    <row r="54" spans="1:15" s="2" customFormat="1" ht="15" customHeight="1" x14ac:dyDescent="0.2">
      <c r="A54" s="6"/>
      <c r="B54" s="75"/>
      <c r="C54" s="3"/>
      <c r="D54" s="3"/>
      <c r="E54" s="3"/>
      <c r="F54" s="3"/>
      <c r="G54" s="3"/>
      <c r="H54" s="3"/>
      <c r="I54" s="3"/>
      <c r="J54" s="3"/>
      <c r="K54" s="3"/>
      <c r="L54" s="3"/>
      <c r="M54" s="3"/>
      <c r="N54" s="3"/>
      <c r="O54" s="4"/>
    </row>
    <row r="55" spans="1:15" s="66" customFormat="1" ht="30" customHeight="1" x14ac:dyDescent="0.25">
      <c r="A55" s="31" t="s">
        <v>469</v>
      </c>
      <c r="B55" s="56"/>
      <c r="C55" s="97"/>
      <c r="D55" s="97"/>
      <c r="E55" s="97"/>
      <c r="F55" s="97"/>
      <c r="G55" s="97"/>
      <c r="H55" s="97"/>
      <c r="I55" s="97"/>
      <c r="J55" s="97"/>
      <c r="K55" s="97"/>
      <c r="L55" s="97"/>
      <c r="M55" s="97"/>
      <c r="N55" s="97"/>
      <c r="O55" s="65"/>
    </row>
    <row r="56" spans="1:15" s="2" customFormat="1" ht="15" customHeight="1" x14ac:dyDescent="0.2">
      <c r="A56" s="6"/>
      <c r="B56" s="99"/>
      <c r="C56" s="100"/>
      <c r="D56" s="100"/>
      <c r="E56" s="100"/>
      <c r="F56" s="100"/>
      <c r="G56" s="100"/>
      <c r="H56" s="100"/>
      <c r="I56" s="3"/>
      <c r="J56" s="100"/>
      <c r="K56" s="100"/>
      <c r="L56" s="100"/>
      <c r="M56" s="100"/>
      <c r="N56" s="3"/>
      <c r="O56" s="4"/>
    </row>
    <row r="57" spans="1:15" s="2" customFormat="1" ht="15" customHeight="1" x14ac:dyDescent="0.2">
      <c r="A57" s="6"/>
      <c r="B57" s="1695" t="s">
        <v>200</v>
      </c>
      <c r="C57" s="1707"/>
      <c r="D57" s="1694" t="s">
        <v>485</v>
      </c>
      <c r="E57" s="1693"/>
      <c r="F57" s="3"/>
      <c r="G57" s="3"/>
      <c r="H57" s="3"/>
      <c r="I57" s="100"/>
      <c r="J57" s="1692" t="s">
        <v>90</v>
      </c>
      <c r="K57" s="1693"/>
      <c r="L57" s="3"/>
      <c r="M57" s="3"/>
      <c r="N57" s="3"/>
      <c r="O57" s="4"/>
    </row>
    <row r="58" spans="1:15" s="2" customFormat="1" ht="75" customHeight="1" x14ac:dyDescent="0.2">
      <c r="A58" s="6"/>
      <c r="B58" s="1696"/>
      <c r="C58" s="1708"/>
      <c r="D58" s="661" t="s">
        <v>470</v>
      </c>
      <c r="E58" s="662" t="s">
        <v>472</v>
      </c>
      <c r="F58" s="3"/>
      <c r="G58" s="3"/>
      <c r="H58" s="3"/>
      <c r="I58" s="3"/>
      <c r="J58" s="663" t="s">
        <v>470</v>
      </c>
      <c r="K58" s="662" t="s">
        <v>472</v>
      </c>
      <c r="L58" s="3"/>
      <c r="M58" s="3"/>
      <c r="N58" s="3"/>
      <c r="O58" s="4"/>
    </row>
    <row r="59" spans="1:15" s="2" customFormat="1" ht="30" customHeight="1" x14ac:dyDescent="0.2">
      <c r="A59" s="6"/>
      <c r="B59" s="510">
        <v>165</v>
      </c>
      <c r="C59" s="659" t="s">
        <v>473</v>
      </c>
      <c r="D59" s="660" t="str">
        <f>IF(AND(ISNUMBER(D60),ISNUMBER(D61),ISNUMBER(D62),ISNUMBER(D63),ISNUMBER(D64),ISNUMBER(D65),ISNUMBER(D66),ISNUMBER(D67),ISNUMBER(D68)),SUM(D60,D61,D62,D63,D64,D65,D66,D67,D68),"")</f>
        <v/>
      </c>
      <c r="E59" s="475" t="str">
        <f>IF(AND(ISNUMBER(E60),ISNUMBER(E61),ISNUMBER(E62),ISNUMBER(E63),ISNUMBER(E64),ISNUMBER(E65),ISNUMBER(E66),ISNUMBER(E67),ISNUMBER(E68)),SUM(E60,E61,E62,E63,E64,E65,E66,E67,E68),"")</f>
        <v/>
      </c>
      <c r="F59" s="3"/>
      <c r="G59" s="3"/>
      <c r="H59" s="3"/>
      <c r="I59" s="3"/>
      <c r="J59" s="664" t="str">
        <f>IF(AND(ISNUMBER(J60),ISNUMBER(J61),ISNUMBER(J62),ISNUMBER(J63),ISNUMBER(J64),ISNUMBER(J65),ISNUMBER(J66),ISNUMBER(J67),ISNUMBER(J68)),SUM(J60,J61,J62,J63,J64,J65,J66,J67,J68),"")</f>
        <v/>
      </c>
      <c r="K59" s="475" t="str">
        <f>IF(AND(ISNUMBER(K60),ISNUMBER(K61),ISNUMBER(K62),ISNUMBER(K63),ISNUMBER(K64),ISNUMBER(K65),ISNUMBER(K66),ISNUMBER(K67),ISNUMBER(K68)),SUM(K60,K61,K62,K63,K64,K65,K66,K67,K68),"")</f>
        <v/>
      </c>
      <c r="L59" s="3"/>
      <c r="M59" s="3"/>
      <c r="N59" s="3"/>
      <c r="O59" s="4"/>
    </row>
    <row r="60" spans="1:15" s="2" customFormat="1" ht="15" customHeight="1" x14ac:dyDescent="0.2">
      <c r="A60" s="6"/>
      <c r="B60" s="504"/>
      <c r="C60" s="657" t="s">
        <v>474</v>
      </c>
      <c r="D60" s="622"/>
      <c r="E60" s="656"/>
      <c r="F60" s="3"/>
      <c r="G60" s="3"/>
      <c r="H60" s="3"/>
      <c r="I60" s="3"/>
      <c r="J60" s="636"/>
      <c r="K60" s="656"/>
      <c r="L60" s="3"/>
      <c r="M60" s="3"/>
      <c r="N60" s="3"/>
      <c r="O60" s="4"/>
    </row>
    <row r="61" spans="1:15" s="2" customFormat="1" ht="15" customHeight="1" x14ac:dyDescent="0.2">
      <c r="A61" s="6"/>
      <c r="B61" s="504"/>
      <c r="C61" s="628" t="s">
        <v>475</v>
      </c>
      <c r="D61" s="622"/>
      <c r="E61" s="656"/>
      <c r="F61" s="3"/>
      <c r="G61" s="3"/>
      <c r="H61" s="3"/>
      <c r="I61" s="3"/>
      <c r="J61" s="636"/>
      <c r="K61" s="656"/>
      <c r="L61" s="3"/>
      <c r="M61" s="3"/>
      <c r="N61" s="3"/>
      <c r="O61" s="4"/>
    </row>
    <row r="62" spans="1:15" s="2" customFormat="1" ht="15" customHeight="1" x14ac:dyDescent="0.2">
      <c r="A62" s="6"/>
      <c r="B62" s="504"/>
      <c r="C62" s="628" t="s">
        <v>476</v>
      </c>
      <c r="D62" s="622"/>
      <c r="E62" s="656"/>
      <c r="F62" s="3"/>
      <c r="G62" s="3"/>
      <c r="H62" s="3"/>
      <c r="I62" s="3"/>
      <c r="J62" s="636"/>
      <c r="K62" s="656"/>
      <c r="L62" s="3"/>
      <c r="M62" s="3"/>
      <c r="N62" s="3"/>
      <c r="O62" s="4"/>
    </row>
    <row r="63" spans="1:15" s="2" customFormat="1" ht="15" customHeight="1" x14ac:dyDescent="0.2">
      <c r="A63" s="6"/>
      <c r="B63" s="504"/>
      <c r="C63" s="628" t="s">
        <v>477</v>
      </c>
      <c r="D63" s="622"/>
      <c r="E63" s="656"/>
      <c r="F63" s="3"/>
      <c r="G63" s="3"/>
      <c r="H63" s="3"/>
      <c r="I63" s="3"/>
      <c r="J63" s="636"/>
      <c r="K63" s="656"/>
      <c r="L63" s="3"/>
      <c r="M63" s="3"/>
      <c r="N63" s="3"/>
      <c r="O63" s="4"/>
    </row>
    <row r="64" spans="1:15" s="2" customFormat="1" ht="15" customHeight="1" x14ac:dyDescent="0.2">
      <c r="A64" s="6"/>
      <c r="B64" s="504"/>
      <c r="C64" s="628" t="s">
        <v>478</v>
      </c>
      <c r="D64" s="622"/>
      <c r="E64" s="656"/>
      <c r="F64" s="3"/>
      <c r="G64" s="3"/>
      <c r="H64" s="3"/>
      <c r="I64" s="3"/>
      <c r="J64" s="636"/>
      <c r="K64" s="656"/>
      <c r="L64" s="3"/>
      <c r="M64" s="3"/>
      <c r="N64" s="3"/>
      <c r="O64" s="4"/>
    </row>
    <row r="65" spans="1:15" s="2" customFormat="1" ht="15" customHeight="1" x14ac:dyDescent="0.2">
      <c r="A65" s="6"/>
      <c r="B65" s="504"/>
      <c r="C65" s="628" t="s">
        <v>479</v>
      </c>
      <c r="D65" s="622"/>
      <c r="E65" s="656"/>
      <c r="F65" s="3"/>
      <c r="G65" s="3"/>
      <c r="H65" s="3"/>
      <c r="I65" s="3"/>
      <c r="J65" s="636"/>
      <c r="K65" s="656"/>
      <c r="L65" s="3"/>
      <c r="M65" s="3"/>
      <c r="N65" s="3"/>
      <c r="O65" s="4"/>
    </row>
    <row r="66" spans="1:15" s="2" customFormat="1" ht="15" customHeight="1" x14ac:dyDescent="0.2">
      <c r="A66" s="6"/>
      <c r="B66" s="504"/>
      <c r="C66" s="628" t="s">
        <v>480</v>
      </c>
      <c r="D66" s="622"/>
      <c r="E66" s="656"/>
      <c r="F66" s="3"/>
      <c r="G66" s="3"/>
      <c r="H66" s="3"/>
      <c r="I66" s="3"/>
      <c r="J66" s="636"/>
      <c r="K66" s="656"/>
      <c r="L66" s="3"/>
      <c r="M66" s="3"/>
      <c r="N66" s="3"/>
      <c r="O66" s="4"/>
    </row>
    <row r="67" spans="1:15" s="2" customFormat="1" ht="15" customHeight="1" x14ac:dyDescent="0.2">
      <c r="A67" s="6"/>
      <c r="B67" s="504"/>
      <c r="C67" s="628" t="s">
        <v>481</v>
      </c>
      <c r="D67" s="622"/>
      <c r="E67" s="656"/>
      <c r="F67" s="3"/>
      <c r="G67" s="3"/>
      <c r="H67" s="3"/>
      <c r="I67" s="3"/>
      <c r="J67" s="636"/>
      <c r="K67" s="656"/>
      <c r="L67" s="3"/>
      <c r="M67" s="3"/>
      <c r="N67" s="3"/>
      <c r="O67" s="4"/>
    </row>
    <row r="68" spans="1:15" s="2" customFormat="1" ht="15" customHeight="1" x14ac:dyDescent="0.2">
      <c r="A68" s="6"/>
      <c r="B68" s="509"/>
      <c r="C68" s="658" t="s">
        <v>237</v>
      </c>
      <c r="D68" s="630"/>
      <c r="E68" s="631"/>
      <c r="F68" s="3"/>
      <c r="G68" s="3"/>
      <c r="H68" s="3"/>
      <c r="I68" s="3"/>
      <c r="J68" s="665"/>
      <c r="K68" s="631"/>
      <c r="L68" s="3"/>
      <c r="M68" s="3"/>
      <c r="N68" s="3"/>
      <c r="O68" s="4"/>
    </row>
    <row r="69" spans="1:15" s="2" customFormat="1" ht="15" customHeight="1" x14ac:dyDescent="0.2">
      <c r="A69" s="6"/>
      <c r="B69" s="100"/>
      <c r="C69" s="100"/>
      <c r="D69" s="103"/>
      <c r="E69" s="103"/>
      <c r="F69" s="103"/>
      <c r="G69" s="103"/>
      <c r="H69" s="103"/>
      <c r="I69" s="100"/>
      <c r="J69" s="103"/>
      <c r="K69" s="103"/>
      <c r="L69" s="103"/>
      <c r="M69" s="103"/>
      <c r="N69" s="100"/>
      <c r="O69" s="4"/>
    </row>
    <row r="70" spans="1:15" s="66" customFormat="1" ht="30" customHeight="1" x14ac:dyDescent="0.25">
      <c r="A70" s="31" t="s">
        <v>482</v>
      </c>
      <c r="B70" s="56"/>
      <c r="C70" s="97"/>
      <c r="D70" s="97"/>
      <c r="E70" s="97"/>
      <c r="F70" s="97"/>
      <c r="G70" s="97"/>
      <c r="H70" s="97"/>
      <c r="I70" s="97"/>
      <c r="J70" s="97"/>
      <c r="K70" s="97"/>
      <c r="L70" s="97"/>
      <c r="M70" s="97"/>
      <c r="N70" s="97"/>
      <c r="O70" s="65"/>
    </row>
    <row r="71" spans="1:15" s="2" customFormat="1" ht="15" customHeight="1" x14ac:dyDescent="0.2">
      <c r="A71" s="6"/>
      <c r="B71" s="176"/>
      <c r="C71" s="100"/>
      <c r="D71" s="60"/>
      <c r="E71" s="60"/>
      <c r="F71" s="60"/>
      <c r="G71" s="60"/>
      <c r="H71" s="60"/>
      <c r="I71" s="100"/>
      <c r="J71" s="60"/>
      <c r="K71" s="60"/>
      <c r="L71" s="60"/>
      <c r="M71" s="60"/>
      <c r="N71" s="100"/>
      <c r="O71" s="4"/>
    </row>
    <row r="72" spans="1:15" s="2" customFormat="1" ht="15" customHeight="1" x14ac:dyDescent="0.2">
      <c r="A72" s="6"/>
      <c r="B72" s="1695" t="s">
        <v>200</v>
      </c>
      <c r="C72" s="1697"/>
      <c r="D72" s="1694" t="s">
        <v>485</v>
      </c>
      <c r="E72" s="1693"/>
      <c r="F72" s="3"/>
      <c r="G72" s="3"/>
      <c r="H72" s="3"/>
      <c r="I72" s="239"/>
      <c r="J72" s="1692" t="s">
        <v>90</v>
      </c>
      <c r="K72" s="1693"/>
      <c r="L72" s="3"/>
      <c r="M72" s="3"/>
      <c r="N72" s="3"/>
      <c r="O72" s="4"/>
    </row>
    <row r="73" spans="1:15" s="2" customFormat="1" ht="15" customHeight="1" x14ac:dyDescent="0.2">
      <c r="A73" s="6"/>
      <c r="B73" s="1696"/>
      <c r="C73" s="1698"/>
      <c r="D73" s="640" t="s">
        <v>550</v>
      </c>
      <c r="E73" s="239"/>
      <c r="F73" s="100"/>
      <c r="G73" s="100"/>
      <c r="H73" s="100"/>
      <c r="I73" s="100"/>
      <c r="J73" s="254" t="s">
        <v>550</v>
      </c>
      <c r="K73" s="60"/>
      <c r="L73" s="100"/>
      <c r="M73" s="100"/>
      <c r="N73" s="100"/>
      <c r="O73" s="4"/>
    </row>
    <row r="74" spans="1:15" s="2" customFormat="1" ht="15" customHeight="1" x14ac:dyDescent="0.2">
      <c r="A74" s="6"/>
      <c r="B74" s="668"/>
      <c r="C74" s="669" t="s">
        <v>420</v>
      </c>
      <c r="D74" s="670"/>
      <c r="E74" s="239"/>
      <c r="F74" s="100"/>
      <c r="G74" s="100"/>
      <c r="H74" s="100"/>
      <c r="I74" s="100"/>
      <c r="J74" s="1561" t="str">
        <f>IF(ISNUMBER('General Info'!C49),'General Info'!C49,"")</f>
        <v/>
      </c>
      <c r="K74" s="103"/>
      <c r="L74" s="100"/>
      <c r="M74" s="100"/>
      <c r="N74" s="100"/>
      <c r="O74" s="4"/>
    </row>
    <row r="75" spans="1:15" s="2" customFormat="1" ht="15" customHeight="1" x14ac:dyDescent="0.2">
      <c r="A75" s="6"/>
      <c r="B75" s="504"/>
      <c r="C75" s="666" t="s">
        <v>1324</v>
      </c>
      <c r="D75" s="1424" t="str">
        <f>IF(D74=D27,"Yes","No")</f>
        <v>Yes</v>
      </c>
      <c r="E75" s="239"/>
      <c r="F75" s="100"/>
      <c r="G75" s="100"/>
      <c r="H75" s="100"/>
      <c r="I75" s="100"/>
      <c r="J75" s="1562" t="str">
        <f>IF(J74=J27,"Yes","No")</f>
        <v>Yes</v>
      </c>
      <c r="K75" s="103"/>
      <c r="L75" s="100"/>
      <c r="M75" s="100"/>
      <c r="N75" s="100"/>
      <c r="O75" s="4"/>
    </row>
    <row r="76" spans="1:15" s="2" customFormat="1" ht="15" customHeight="1" x14ac:dyDescent="0.2">
      <c r="A76" s="6"/>
      <c r="B76" s="504"/>
      <c r="C76" s="628" t="s">
        <v>421</v>
      </c>
      <c r="D76" s="656"/>
      <c r="E76" s="239"/>
      <c r="F76" s="100"/>
      <c r="G76" s="100"/>
      <c r="H76" s="100"/>
      <c r="I76" s="100"/>
      <c r="J76" s="1481"/>
      <c r="K76" s="103"/>
      <c r="L76" s="100"/>
      <c r="M76" s="100"/>
      <c r="N76" s="100"/>
      <c r="O76" s="4"/>
    </row>
    <row r="77" spans="1:15" s="2" customFormat="1" ht="15" customHeight="1" x14ac:dyDescent="0.2">
      <c r="A77" s="6"/>
      <c r="B77" s="504"/>
      <c r="C77" s="628" t="s">
        <v>422</v>
      </c>
      <c r="D77" s="656"/>
      <c r="E77" s="239"/>
      <c r="F77" s="103"/>
      <c r="G77" s="103"/>
      <c r="H77" s="103"/>
      <c r="I77" s="100"/>
      <c r="J77" s="672"/>
      <c r="K77" s="103"/>
      <c r="L77" s="103"/>
      <c r="M77" s="103"/>
      <c r="N77" s="100"/>
      <c r="O77" s="4"/>
    </row>
    <row r="78" spans="1:15" s="2" customFormat="1" ht="15" customHeight="1" x14ac:dyDescent="0.2">
      <c r="A78" s="6"/>
      <c r="B78" s="504"/>
      <c r="C78" s="628" t="s">
        <v>483</v>
      </c>
      <c r="D78" s="656"/>
      <c r="E78" s="239"/>
      <c r="F78" s="103"/>
      <c r="G78" s="103"/>
      <c r="H78" s="103"/>
      <c r="I78" s="100"/>
      <c r="J78" s="672"/>
      <c r="K78" s="103"/>
      <c r="L78" s="103"/>
      <c r="M78" s="103"/>
      <c r="N78" s="100"/>
      <c r="O78" s="4"/>
    </row>
    <row r="79" spans="1:15" s="2" customFormat="1" ht="15" customHeight="1" x14ac:dyDescent="0.2">
      <c r="A79" s="6"/>
      <c r="B79" s="521"/>
      <c r="C79" s="650" t="s">
        <v>484</v>
      </c>
      <c r="D79" s="673"/>
      <c r="E79" s="239"/>
      <c r="F79" s="103"/>
      <c r="G79" s="103"/>
      <c r="H79" s="103"/>
      <c r="I79" s="100"/>
      <c r="J79" s="672"/>
      <c r="K79" s="103"/>
      <c r="L79" s="103"/>
      <c r="M79" s="103"/>
      <c r="N79" s="100"/>
      <c r="O79" s="4"/>
    </row>
    <row r="80" spans="1:15" s="2" customFormat="1" ht="15" customHeight="1" x14ac:dyDescent="0.2">
      <c r="A80" s="6"/>
      <c r="B80" s="520"/>
      <c r="C80" s="674" t="s">
        <v>409</v>
      </c>
      <c r="D80" s="675" t="str">
        <f>IF(AND(ISNUMBER(D74),ISNUMBER(D76),ISNUMBER(D77),ISNUMBER(D78),ISNUMBER(D79)),SUM(D74,D76,D77,D78,D79),"")</f>
        <v/>
      </c>
      <c r="E80" s="239"/>
      <c r="F80" s="103"/>
      <c r="G80" s="103"/>
      <c r="H80" s="103"/>
      <c r="I80" s="100"/>
      <c r="J80" s="676" t="str">
        <f>IF(AND(ISNUMBER(J74),ISNUMBER(J76),ISNUMBER(J77),ISNUMBER(J78),ISNUMBER(J79)),SUM(J74,J76,J77,J78,J79),"")</f>
        <v/>
      </c>
      <c r="K80" s="103"/>
      <c r="L80" s="103"/>
      <c r="M80" s="103"/>
      <c r="N80" s="100"/>
      <c r="O80" s="4"/>
    </row>
    <row r="81" spans="1:15" s="2" customFormat="1" ht="15" customHeight="1" x14ac:dyDescent="0.2">
      <c r="A81" s="6"/>
      <c r="B81" s="509"/>
      <c r="C81" s="667" t="s">
        <v>1325</v>
      </c>
      <c r="D81" s="1455" t="str">
        <f>IF(D80=E27,"Yes","No")</f>
        <v>Yes</v>
      </c>
      <c r="E81" s="239"/>
      <c r="F81" s="3"/>
      <c r="G81" s="3"/>
      <c r="H81" s="3"/>
      <c r="I81" s="3"/>
      <c r="J81" s="1578" t="str">
        <f>IF(J80=K27,"Yes","No")</f>
        <v>Yes</v>
      </c>
      <c r="K81" s="3"/>
      <c r="L81" s="3"/>
      <c r="M81" s="3"/>
      <c r="N81" s="3"/>
      <c r="O81" s="4"/>
    </row>
    <row r="82" spans="1:15" s="2" customFormat="1" ht="15" customHeight="1" x14ac:dyDescent="0.2">
      <c r="A82" s="6"/>
      <c r="B82" s="102"/>
      <c r="C82" s="101"/>
      <c r="D82" s="101"/>
      <c r="E82" s="101"/>
      <c r="F82" s="101"/>
      <c r="G82" s="101"/>
      <c r="H82" s="101"/>
      <c r="I82" s="101"/>
      <c r="J82" s="101"/>
      <c r="K82" s="101"/>
      <c r="L82" s="101"/>
      <c r="M82" s="101"/>
      <c r="N82" s="101"/>
      <c r="O82" s="4"/>
    </row>
    <row r="83" spans="1:15" s="66" customFormat="1" ht="30" customHeight="1" x14ac:dyDescent="0.25">
      <c r="A83" s="1440" t="s">
        <v>1246</v>
      </c>
      <c r="B83" s="56"/>
      <c r="C83" s="97"/>
      <c r="D83" s="97"/>
      <c r="E83" s="97"/>
      <c r="F83" s="97"/>
      <c r="G83" s="97"/>
      <c r="H83" s="97"/>
      <c r="I83" s="97"/>
      <c r="J83" s="97"/>
      <c r="K83" s="97"/>
      <c r="L83" s="97"/>
      <c r="M83" s="97"/>
      <c r="N83" s="97"/>
      <c r="O83" s="65"/>
    </row>
    <row r="84" spans="1:15" s="2" customFormat="1" ht="15" customHeight="1" x14ac:dyDescent="0.2">
      <c r="A84" s="6"/>
      <c r="B84" s="99"/>
      <c r="C84" s="99"/>
      <c r="D84" s="99"/>
      <c r="E84" s="99"/>
      <c r="F84" s="99"/>
      <c r="G84" s="99"/>
      <c r="H84" s="99"/>
      <c r="I84" s="99"/>
      <c r="J84" s="99"/>
      <c r="K84" s="99"/>
      <c r="L84" s="99"/>
      <c r="M84" s="99"/>
      <c r="N84" s="99"/>
      <c r="O84" s="4"/>
    </row>
    <row r="85" spans="1:15" s="2" customFormat="1" ht="15" customHeight="1" x14ac:dyDescent="0.2">
      <c r="A85" s="6"/>
      <c r="B85" s="1699" t="s">
        <v>956</v>
      </c>
      <c r="C85" s="1701"/>
      <c r="D85" s="1694" t="s">
        <v>485</v>
      </c>
      <c r="E85" s="1694"/>
      <c r="F85" s="1693"/>
      <c r="G85" s="227"/>
      <c r="H85" s="227"/>
      <c r="J85" s="1692" t="s">
        <v>90</v>
      </c>
      <c r="K85" s="1694"/>
      <c r="L85" s="1693"/>
      <c r="M85" s="227"/>
      <c r="N85" s="227"/>
      <c r="O85" s="4"/>
    </row>
    <row r="86" spans="1:15" s="2" customFormat="1" ht="97.5" customHeight="1" x14ac:dyDescent="0.2">
      <c r="A86" s="6"/>
      <c r="B86" s="1700"/>
      <c r="C86" s="1702"/>
      <c r="D86" s="629" t="s">
        <v>958</v>
      </c>
      <c r="E86" s="629" t="s">
        <v>959</v>
      </c>
      <c r="F86" s="640" t="s">
        <v>960</v>
      </c>
      <c r="G86" s="227"/>
      <c r="H86" s="227"/>
      <c r="J86" s="635" t="s">
        <v>958</v>
      </c>
      <c r="K86" s="629" t="s">
        <v>959</v>
      </c>
      <c r="L86" s="640" t="s">
        <v>960</v>
      </c>
      <c r="M86" s="227"/>
      <c r="N86" s="227"/>
      <c r="O86" s="4"/>
    </row>
    <row r="87" spans="1:15" s="2" customFormat="1" ht="15" customHeight="1" x14ac:dyDescent="0.2">
      <c r="A87" s="6"/>
      <c r="B87" s="623" t="s">
        <v>1336</v>
      </c>
      <c r="C87" s="624" t="s">
        <v>423</v>
      </c>
      <c r="D87" s="373" t="str">
        <f>IF(ISNUMBER(D88),SUM(D88,D89),"")</f>
        <v/>
      </c>
      <c r="E87" s="625"/>
      <c r="F87" s="626"/>
      <c r="G87" s="227"/>
      <c r="H87" s="227"/>
      <c r="J87" s="387" t="str">
        <f>IF(ISNUMBER(J88),SUM(J88,J89),"")</f>
        <v/>
      </c>
      <c r="K87" s="625"/>
      <c r="L87" s="626"/>
      <c r="M87" s="227"/>
      <c r="N87" s="227"/>
      <c r="O87" s="4"/>
    </row>
    <row r="88" spans="1:15" s="2" customFormat="1" ht="15" customHeight="1" x14ac:dyDescent="0.2">
      <c r="A88" s="6"/>
      <c r="B88" s="504"/>
      <c r="C88" s="578" t="s">
        <v>406</v>
      </c>
      <c r="D88" s="259"/>
      <c r="E88" s="260"/>
      <c r="F88" s="315"/>
      <c r="G88" s="227"/>
      <c r="H88" s="227"/>
      <c r="J88" s="680"/>
      <c r="K88" s="260"/>
      <c r="L88" s="315"/>
      <c r="M88" s="227"/>
      <c r="N88" s="227"/>
      <c r="O88" s="4"/>
    </row>
    <row r="89" spans="1:15" s="2" customFormat="1" ht="15" customHeight="1" x14ac:dyDescent="0.2">
      <c r="A89" s="6"/>
      <c r="B89" s="504"/>
      <c r="C89" s="578" t="s">
        <v>407</v>
      </c>
      <c r="D89" s="622"/>
      <c r="E89" s="622"/>
      <c r="F89" s="316"/>
      <c r="G89" s="227"/>
      <c r="H89" s="227"/>
      <c r="J89" s="636"/>
      <c r="K89" s="622"/>
      <c r="L89" s="316"/>
      <c r="M89" s="227"/>
      <c r="N89" s="227"/>
      <c r="O89" s="4"/>
    </row>
    <row r="90" spans="1:15" s="2" customFormat="1" ht="15" customHeight="1" x14ac:dyDescent="0.2">
      <c r="A90" s="6"/>
      <c r="B90" s="509"/>
      <c r="C90" s="580" t="s">
        <v>424</v>
      </c>
      <c r="D90" s="261"/>
      <c r="E90" s="678" t="str">
        <f>IF(AND(ISNUMBER(D88),ISNUMBER(E89)),D88-E89,"")</f>
        <v/>
      </c>
      <c r="F90" s="679" t="str">
        <f>IF(AND(ISNUMBER(D88),ISNUMBER(F89)),D88-F89,"")</f>
        <v/>
      </c>
      <c r="G90" s="227"/>
      <c r="H90" s="227"/>
      <c r="J90" s="641"/>
      <c r="K90" s="678" t="str">
        <f>IF(AND(ISNUMBER(J88),ISNUMBER(K89)),J88-K89,"")</f>
        <v/>
      </c>
      <c r="L90" s="679" t="str">
        <f>IF(AND(ISNUMBER(J88),ISNUMBER(L89)),J88-L89,"")</f>
        <v/>
      </c>
      <c r="M90" s="227"/>
      <c r="N90" s="227"/>
      <c r="O90" s="4"/>
    </row>
    <row r="91" spans="1:15" s="2" customFormat="1" ht="15" customHeight="1" x14ac:dyDescent="0.2">
      <c r="A91" s="6"/>
      <c r="B91" s="239"/>
      <c r="C91" s="3"/>
      <c r="D91" s="239"/>
      <c r="E91" s="239"/>
      <c r="F91" s="227"/>
      <c r="G91" s="227"/>
      <c r="H91" s="227"/>
      <c r="J91" s="239"/>
      <c r="K91" s="239"/>
      <c r="L91" s="235"/>
      <c r="M91" s="224"/>
      <c r="N91" s="224"/>
      <c r="O91" s="4"/>
    </row>
    <row r="92" spans="1:15" s="2" customFormat="1" ht="12.75" x14ac:dyDescent="0.2">
      <c r="A92" s="6"/>
      <c r="B92" s="520"/>
      <c r="C92" s="1615" t="s">
        <v>1326</v>
      </c>
      <c r="D92" s="1616" t="str">
        <f>IF(D88&lt;=F40,"Yes","No")</f>
        <v>Yes</v>
      </c>
      <c r="E92" s="1404"/>
      <c r="F92" s="1405"/>
      <c r="G92" s="1439"/>
      <c r="J92" s="1617" t="str">
        <f>IF(J88&lt;=L40,"Yes","No")</f>
        <v>Yes</v>
      </c>
      <c r="K92" s="1404"/>
      <c r="L92" s="1405"/>
      <c r="M92" s="1437"/>
      <c r="N92" s="224"/>
      <c r="O92" s="4"/>
    </row>
    <row r="93" spans="1:15" s="2" customFormat="1" ht="12.75" x14ac:dyDescent="0.2">
      <c r="A93" s="6"/>
      <c r="B93" s="1447"/>
      <c r="C93" s="1582" t="s">
        <v>1327</v>
      </c>
      <c r="D93" s="1424" t="str">
        <f>IF(D89&lt;=F41,"Yes","No")</f>
        <v>Yes</v>
      </c>
      <c r="E93" s="1416"/>
      <c r="F93" s="1443"/>
      <c r="G93" s="1439"/>
      <c r="J93" s="681" t="str">
        <f>IF(J89&lt;=L41,"Yes","No")</f>
        <v>Yes</v>
      </c>
      <c r="K93" s="1416"/>
      <c r="L93" s="1443"/>
      <c r="M93" s="1437"/>
      <c r="N93" s="224"/>
      <c r="O93" s="4"/>
    </row>
    <row r="94" spans="1:15" s="2" customFormat="1" ht="30" customHeight="1" x14ac:dyDescent="0.2">
      <c r="A94" s="6"/>
      <c r="B94" s="509"/>
      <c r="C94" s="1583" t="s">
        <v>1328</v>
      </c>
      <c r="D94" s="1455" t="str">
        <f>IF(E89&lt;=D88,"Yes","No")</f>
        <v>Yes</v>
      </c>
      <c r="E94" s="1455" t="str">
        <f>IF(E89&lt;=D89,"Yes","No")</f>
        <v>Yes</v>
      </c>
      <c r="F94" s="1455" t="str">
        <f>IF(F89&lt;=E89,"Yes","No")</f>
        <v>Yes</v>
      </c>
      <c r="G94" s="224"/>
      <c r="H94" s="226"/>
      <c r="I94" s="227"/>
      <c r="J94" s="682" t="str">
        <f>IF(K89&lt;=J88,"Yes","No")</f>
        <v>Yes</v>
      </c>
      <c r="K94" s="1455" t="str">
        <f>IF(K89&lt;=J89,"Yes","No")</f>
        <v>Yes</v>
      </c>
      <c r="L94" s="1455" t="str">
        <f>IF(L89&lt;=K89,"Yes","No")</f>
        <v>Yes</v>
      </c>
      <c r="M94" s="227"/>
      <c r="N94" s="227"/>
      <c r="O94" s="4"/>
    </row>
    <row r="95" spans="1:15" s="2" customFormat="1" ht="15" customHeight="1" x14ac:dyDescent="0.2">
      <c r="A95" s="6"/>
      <c r="B95" s="101"/>
      <c r="C95" s="100"/>
      <c r="D95" s="100"/>
      <c r="E95" s="100"/>
      <c r="F95" s="100"/>
      <c r="G95" s="100"/>
      <c r="H95" s="100"/>
      <c r="I95" s="100"/>
      <c r="J95" s="100"/>
      <c r="K95" s="100"/>
      <c r="L95" s="100"/>
      <c r="M95" s="100"/>
      <c r="N95" s="100"/>
      <c r="O95" s="4"/>
    </row>
    <row r="96" spans="1:15" s="66" customFormat="1" ht="30" customHeight="1" x14ac:dyDescent="0.25">
      <c r="A96" s="31" t="s">
        <v>950</v>
      </c>
      <c r="B96" s="56"/>
      <c r="C96" s="97"/>
      <c r="D96" s="97"/>
      <c r="E96" s="97"/>
      <c r="F96" s="97"/>
      <c r="G96" s="97"/>
      <c r="H96" s="97"/>
      <c r="I96" s="97"/>
      <c r="J96" s="97"/>
      <c r="K96" s="97"/>
      <c r="L96" s="97"/>
      <c r="M96" s="97"/>
      <c r="N96" s="97"/>
      <c r="O96" s="65"/>
    </row>
    <row r="97" spans="1:15" s="2" customFormat="1" ht="15" customHeight="1" x14ac:dyDescent="0.2">
      <c r="A97" s="6"/>
      <c r="B97" s="99"/>
      <c r="C97" s="99"/>
      <c r="D97" s="99"/>
      <c r="E97" s="99"/>
      <c r="F97" s="99"/>
      <c r="G97" s="99"/>
      <c r="H97" s="99"/>
      <c r="I97" s="99"/>
      <c r="J97" s="99"/>
      <c r="K97" s="99"/>
      <c r="L97" s="99"/>
      <c r="M97" s="99"/>
      <c r="N97" s="99"/>
      <c r="O97" s="4"/>
    </row>
    <row r="98" spans="1:15" s="2" customFormat="1" ht="15" customHeight="1" x14ac:dyDescent="0.2">
      <c r="A98" s="6"/>
      <c r="B98" s="1688" t="s">
        <v>956</v>
      </c>
      <c r="C98" s="1689"/>
      <c r="D98" s="1694" t="s">
        <v>485</v>
      </c>
      <c r="E98" s="1693"/>
      <c r="F98" s="3"/>
      <c r="G98" s="3"/>
      <c r="H98" s="3"/>
      <c r="I98" s="239"/>
      <c r="J98" s="1692" t="s">
        <v>90</v>
      </c>
      <c r="K98" s="1693"/>
      <c r="L98" s="3"/>
      <c r="M98" s="3"/>
      <c r="N98" s="3"/>
      <c r="O98" s="4"/>
    </row>
    <row r="99" spans="1:15" s="2" customFormat="1" ht="45" customHeight="1" x14ac:dyDescent="0.2">
      <c r="A99" s="6"/>
      <c r="B99" s="1688"/>
      <c r="C99" s="1689"/>
      <c r="D99" s="629" t="s">
        <v>425</v>
      </c>
      <c r="E99" s="640" t="s">
        <v>952</v>
      </c>
      <c r="F99" s="100"/>
      <c r="G99" s="100"/>
      <c r="H99" s="100"/>
      <c r="I99" s="100"/>
      <c r="J99" s="635" t="s">
        <v>425</v>
      </c>
      <c r="K99" s="640" t="s">
        <v>952</v>
      </c>
      <c r="L99" s="100"/>
      <c r="M99" s="100"/>
      <c r="N99" s="100"/>
      <c r="O99" s="4"/>
    </row>
    <row r="100" spans="1:15" s="2" customFormat="1" ht="15" customHeight="1" x14ac:dyDescent="0.2">
      <c r="A100" s="6"/>
      <c r="B100" s="510" t="s">
        <v>951</v>
      </c>
      <c r="C100" s="669" t="s">
        <v>123</v>
      </c>
      <c r="D100" s="684" t="str">
        <f>IF(ISNUMBER(DefCapB3!$D75),DefCapB3!$D75,"")</f>
        <v/>
      </c>
      <c r="E100" s="314"/>
      <c r="F100" s="100"/>
      <c r="G100" s="100"/>
      <c r="H100" s="100"/>
      <c r="I100" s="100"/>
      <c r="J100" s="687" t="str">
        <f>IF(ISNUMBER(DefCapB3!$D75),DefCapB3!$D75,"")</f>
        <v/>
      </c>
      <c r="K100" s="314"/>
      <c r="L100" s="100"/>
      <c r="M100" s="100"/>
      <c r="N100" s="100"/>
      <c r="O100" s="4"/>
    </row>
    <row r="101" spans="1:15" s="2" customFormat="1" ht="15" customHeight="1" x14ac:dyDescent="0.2">
      <c r="A101" s="6"/>
      <c r="B101" s="504"/>
      <c r="C101" s="628" t="s">
        <v>426</v>
      </c>
      <c r="D101" s="379" t="str">
        <f>IF(E101="Yes",SUM(F8,F15,G15,E18,E38,(0.1*F45),(0.2*F48),(0.5*F49),F50,F90),"")</f>
        <v/>
      </c>
      <c r="E101" s="1424" t="str">
        <f>IF(AND(ISNUMBER(F8),ISNUMBER(F15),ISNUMBER(G15),ISNUMBER(E18),ISNUMBER(E38),ISNUMBER(F45),ISNUMBER(F48),ISNUMBER(F49),ISNUMBER(F50),ISNUMBER(F90)),"Yes","No")</f>
        <v>No</v>
      </c>
      <c r="F101" s="100"/>
      <c r="G101" s="100"/>
      <c r="H101" s="100"/>
      <c r="I101" s="100"/>
      <c r="J101" s="388" t="str">
        <f>IF(K101="Yes",SUM(L8,L15,M15,K18,K38,(0.1*L45),(0.2*L48),(0.5*L49),L50,L90),"")</f>
        <v/>
      </c>
      <c r="K101" s="1424" t="str">
        <f>IF(AND(ISNUMBER(L8),ISNUMBER(L15),ISNUMBER(M15),ISNUMBER(K18),ISNUMBER(K38),ISNUMBER(L45),ISNUMBER(L48),ISNUMBER(L49),ISNUMBER(L50),ISNUMBER(L90)),"Yes","No")</f>
        <v>No</v>
      </c>
      <c r="L101" s="100"/>
      <c r="M101" s="100"/>
      <c r="N101" s="100"/>
      <c r="O101" s="4"/>
    </row>
    <row r="102" spans="1:15" s="2" customFormat="1" ht="15" customHeight="1" x14ac:dyDescent="0.2">
      <c r="A102" s="6"/>
      <c r="B102" s="502">
        <v>17</v>
      </c>
      <c r="C102" s="590" t="s">
        <v>341</v>
      </c>
      <c r="D102" s="683" t="str">
        <f>IF(AND(ISNUMBER(DefCapB3!$D43),ISNUMBER(DefCapB3!$D44),ISNUMBER(DefCapB3!$D45),ISNUMBER(DefCapB3!$D46),ISNUMBER(DefCapB3!$D47),ISNUMBER(DefCapB3!$D48),ISNUMBER(DefCapB3!$D49),ISNUMBER(DefCapB3!$D51),ISNUMBER(DefCapB3!$D52),ISNUMBER(DefCapB3!$D54),ISNUMBER(DefCapB3!$D56),ISNUMBER(DefCapB3!$D57),ISNUMBER(DefCapB3!$D58),ISNUMBER(DefCapB3!$D60),ISNUMBER(DefCapB3!$D62),ISNUMBER(DefCapB3!$D74)),SUM(DefCapB3!$D43:$D49,DefCapB3!$D51:$D52,DefCapB3!$D54,DefCapB3!$D56:$D58,DefCapB3!$D60,DefCapB3!$D62,DefCapB3!$D74),"")</f>
        <v/>
      </c>
      <c r="E102" s="315"/>
      <c r="F102" s="100"/>
      <c r="G102" s="100"/>
      <c r="H102" s="100"/>
      <c r="I102" s="100"/>
      <c r="J102" s="688" t="str">
        <f>IF(AND(ISNUMBER(DefCapB3!$D43),ISNUMBER(DefCapB3!$D44),ISNUMBER(DefCapB3!$D45),ISNUMBER(DefCapB3!$D46),ISNUMBER(DefCapB3!$D47),ISNUMBER(DefCapB3!$D48),ISNUMBER(DefCapB3!$D49),ISNUMBER(DefCapB3!$D51),ISNUMBER(DefCapB3!$D52),ISNUMBER(DefCapB3!$D54),ISNUMBER(DefCapB3!$D56),ISNUMBER(DefCapB3!$D57),ISNUMBER(DefCapB3!$D58),ISNUMBER(DefCapB3!$D60),ISNUMBER(DefCapB3!$D62),ISNUMBER(DefCapB3!$D74)),SUM(DefCapB3!$D43:$D49,DefCapB3!$D51:$D52,DefCapB3!$D54,DefCapB3!$D56:$D58,DefCapB3!$D60,DefCapB3!$D62,DefCapB3!$D74),"")</f>
        <v/>
      </c>
      <c r="K102" s="315"/>
      <c r="L102" s="100"/>
      <c r="M102" s="100"/>
      <c r="N102" s="100"/>
      <c r="O102" s="4"/>
    </row>
    <row r="103" spans="1:15" s="2" customFormat="1" ht="15" customHeight="1" x14ac:dyDescent="0.2">
      <c r="A103" s="6"/>
      <c r="B103" s="521"/>
      <c r="C103" s="650" t="s">
        <v>427</v>
      </c>
      <c r="D103" s="685" t="str">
        <f>IF(AND(ISNUMBER(D101),ISNUMBER(D102)),D101-D102,"")</f>
        <v/>
      </c>
      <c r="E103" s="645"/>
      <c r="F103" s="100"/>
      <c r="G103" s="100"/>
      <c r="H103" s="100"/>
      <c r="I103" s="100"/>
      <c r="J103" s="689" t="str">
        <f>IF(AND(ISNUMBER(J101),ISNUMBER(J102)),J101-J102,"")</f>
        <v/>
      </c>
      <c r="K103" s="645"/>
      <c r="L103" s="100"/>
      <c r="M103" s="100"/>
      <c r="N103" s="100"/>
      <c r="O103" s="4"/>
    </row>
    <row r="104" spans="1:15" s="2" customFormat="1" ht="15" customHeight="1" x14ac:dyDescent="0.2">
      <c r="A104" s="6"/>
      <c r="B104" s="677">
        <v>6</v>
      </c>
      <c r="C104" s="647" t="s">
        <v>549</v>
      </c>
      <c r="D104" s="686" t="str">
        <f>IF(AND(ISNUMBER(D100),ISNUMBER(D103),D103&lt;&gt;0),D100/D103,"")</f>
        <v/>
      </c>
      <c r="E104" s="639"/>
      <c r="F104" s="100"/>
      <c r="G104" s="100"/>
      <c r="H104" s="100"/>
      <c r="I104" s="100"/>
      <c r="J104" s="690" t="str">
        <f>IF(AND(ISNUMBER(J100),ISNUMBER(J103),J103&lt;&gt;0),J100/J103,"")</f>
        <v/>
      </c>
      <c r="K104" s="639"/>
      <c r="L104" s="100"/>
      <c r="M104" s="100"/>
      <c r="N104" s="100"/>
      <c r="O104" s="4"/>
    </row>
    <row r="105" spans="1:15" s="2" customFormat="1" ht="15" customHeight="1" x14ac:dyDescent="0.2">
      <c r="A105" s="175"/>
      <c r="B105" s="102"/>
      <c r="C105" s="101"/>
      <c r="D105" s="101"/>
      <c r="E105" s="101"/>
      <c r="F105" s="101"/>
      <c r="G105" s="101"/>
      <c r="H105" s="101"/>
      <c r="I105" s="101"/>
      <c r="J105" s="101"/>
      <c r="K105" s="101"/>
      <c r="L105" s="101"/>
      <c r="M105" s="101"/>
      <c r="N105" s="101"/>
      <c r="O105" s="98"/>
    </row>
    <row r="106" spans="1:15" s="66" customFormat="1" ht="30" customHeight="1" x14ac:dyDescent="0.25">
      <c r="A106" s="31" t="s">
        <v>953</v>
      </c>
      <c r="B106" s="56"/>
      <c r="C106" s="97"/>
      <c r="D106" s="97"/>
      <c r="E106" s="97"/>
      <c r="F106" s="97"/>
      <c r="G106" s="97"/>
      <c r="H106" s="97"/>
      <c r="I106" s="97"/>
      <c r="J106" s="97"/>
      <c r="K106" s="97"/>
      <c r="L106" s="97"/>
      <c r="M106" s="97"/>
      <c r="N106" s="97"/>
      <c r="O106" s="65"/>
    </row>
    <row r="107" spans="1:15" s="2" customFormat="1" ht="15" customHeight="1" x14ac:dyDescent="0.2">
      <c r="A107" s="180"/>
      <c r="B107" s="77"/>
      <c r="C107" s="77"/>
      <c r="D107" s="77"/>
      <c r="E107" s="77"/>
      <c r="F107" s="77"/>
      <c r="G107" s="77"/>
      <c r="H107" s="77"/>
      <c r="I107" s="77"/>
      <c r="J107" s="77"/>
      <c r="K107" s="77"/>
      <c r="L107" s="77"/>
      <c r="M107" s="77"/>
      <c r="N107" s="77"/>
      <c r="O107" s="187"/>
    </row>
    <row r="108" spans="1:15" s="2" customFormat="1" ht="15" customHeight="1" x14ac:dyDescent="0.2">
      <c r="A108" s="6"/>
      <c r="B108" s="1690" t="s">
        <v>276</v>
      </c>
      <c r="C108" s="1690"/>
      <c r="D108" s="1690"/>
      <c r="E108" s="1690"/>
      <c r="F108" s="1690"/>
      <c r="G108" s="1690"/>
      <c r="H108" s="1690"/>
      <c r="I108" s="1690"/>
      <c r="J108" s="1694" t="s">
        <v>90</v>
      </c>
      <c r="K108" s="1693"/>
      <c r="L108" s="3"/>
      <c r="M108" s="3"/>
      <c r="N108" s="3"/>
      <c r="O108" s="4"/>
    </row>
    <row r="109" spans="1:15" s="2" customFormat="1" ht="15" customHeight="1" x14ac:dyDescent="0.2">
      <c r="A109" s="6"/>
      <c r="B109" s="1691"/>
      <c r="C109" s="1691"/>
      <c r="D109" s="1691"/>
      <c r="E109" s="1691"/>
      <c r="F109" s="1691"/>
      <c r="G109" s="1691"/>
      <c r="H109" s="1691"/>
      <c r="I109" s="1691"/>
      <c r="J109" s="640" t="s">
        <v>425</v>
      </c>
      <c r="K109" s="77"/>
      <c r="L109" s="5"/>
      <c r="M109" s="5"/>
      <c r="N109" s="5"/>
      <c r="O109" s="4"/>
    </row>
    <row r="110" spans="1:15" s="2" customFormat="1" ht="15" customHeight="1" x14ac:dyDescent="0.2">
      <c r="A110" s="6"/>
      <c r="B110" s="520"/>
      <c r="C110" s="694" t="s">
        <v>277</v>
      </c>
      <c r="D110" s="403"/>
      <c r="E110" s="403"/>
      <c r="F110" s="403"/>
      <c r="G110" s="403"/>
      <c r="H110" s="403"/>
      <c r="I110" s="401"/>
      <c r="J110" s="1456" t="str">
        <f>IF(AND(ISNUMBER(J111),ISNUMBER(J114),ISNUMBER(J140)),J111+J114+J140,"")</f>
        <v/>
      </c>
      <c r="K110" s="227"/>
      <c r="L110" s="5"/>
      <c r="M110" s="5"/>
      <c r="N110" s="5"/>
      <c r="O110" s="4"/>
    </row>
    <row r="111" spans="1:15" ht="15" customHeight="1" x14ac:dyDescent="0.2">
      <c r="A111" s="35"/>
      <c r="B111" s="504"/>
      <c r="C111" s="695" t="s">
        <v>287</v>
      </c>
      <c r="D111" s="696"/>
      <c r="E111" s="696"/>
      <c r="F111" s="696"/>
      <c r="G111" s="696"/>
      <c r="H111" s="696"/>
      <c r="I111" s="697"/>
      <c r="J111" s="698" t="str">
        <f>IF(AND(ISNUMBER(J112),ISNUMBER(J113)),SUM(J112:J113),"")</f>
        <v/>
      </c>
      <c r="K111" s="231"/>
      <c r="L111" s="29"/>
      <c r="M111" s="29"/>
      <c r="N111" s="29"/>
      <c r="O111" s="32"/>
    </row>
    <row r="112" spans="1:15" ht="15" customHeight="1" x14ac:dyDescent="0.2">
      <c r="A112" s="35"/>
      <c r="B112" s="504"/>
      <c r="C112" s="699" t="s">
        <v>632</v>
      </c>
      <c r="D112" s="696"/>
      <c r="E112" s="696"/>
      <c r="F112" s="696"/>
      <c r="G112" s="696"/>
      <c r="H112" s="696"/>
      <c r="I112" s="697"/>
      <c r="J112" s="656"/>
      <c r="K112" s="231"/>
      <c r="L112" s="29"/>
      <c r="M112" s="29"/>
      <c r="N112" s="29"/>
      <c r="O112" s="32"/>
    </row>
    <row r="113" spans="1:15" ht="15" customHeight="1" x14ac:dyDescent="0.2">
      <c r="A113" s="35"/>
      <c r="B113" s="504"/>
      <c r="C113" s="699" t="s">
        <v>434</v>
      </c>
      <c r="D113" s="696"/>
      <c r="E113" s="696"/>
      <c r="F113" s="696"/>
      <c r="G113" s="696"/>
      <c r="H113" s="696"/>
      <c r="I113" s="697"/>
      <c r="J113" s="656"/>
      <c r="K113" s="231"/>
      <c r="L113" s="29"/>
      <c r="M113" s="29"/>
      <c r="N113" s="29"/>
      <c r="O113" s="32"/>
    </row>
    <row r="114" spans="1:15" ht="15" customHeight="1" x14ac:dyDescent="0.2">
      <c r="A114" s="35"/>
      <c r="B114" s="504"/>
      <c r="C114" s="695" t="s">
        <v>288</v>
      </c>
      <c r="D114" s="696"/>
      <c r="E114" s="696"/>
      <c r="F114" s="696"/>
      <c r="G114" s="696"/>
      <c r="H114" s="696"/>
      <c r="I114" s="697"/>
      <c r="J114" s="698" t="str">
        <f>IF(AND(ISNUMBER(J115),ISNUMBER(J116),ISNUMBER(J117)),SUM(J115:J117),"")</f>
        <v/>
      </c>
      <c r="K114" s="231"/>
      <c r="L114" s="29"/>
      <c r="M114" s="29"/>
      <c r="N114" s="29"/>
      <c r="O114" s="32"/>
    </row>
    <row r="115" spans="1:15" ht="15" customHeight="1" x14ac:dyDescent="0.2">
      <c r="A115" s="35"/>
      <c r="B115" s="504"/>
      <c r="C115" s="699" t="s">
        <v>632</v>
      </c>
      <c r="D115" s="696"/>
      <c r="E115" s="696"/>
      <c r="F115" s="696"/>
      <c r="G115" s="696"/>
      <c r="H115" s="696"/>
      <c r="I115" s="697"/>
      <c r="J115" s="656"/>
      <c r="K115" s="231"/>
      <c r="L115" s="29"/>
      <c r="M115" s="29"/>
      <c r="N115" s="29"/>
      <c r="O115" s="32"/>
    </row>
    <row r="116" spans="1:15" ht="15" customHeight="1" x14ac:dyDescent="0.2">
      <c r="A116" s="35"/>
      <c r="B116" s="504"/>
      <c r="C116" s="699" t="s">
        <v>435</v>
      </c>
      <c r="D116" s="696"/>
      <c r="E116" s="696"/>
      <c r="F116" s="696"/>
      <c r="G116" s="696"/>
      <c r="H116" s="696"/>
      <c r="I116" s="697"/>
      <c r="J116" s="656"/>
      <c r="K116" s="231"/>
      <c r="L116" s="29"/>
      <c r="M116" s="29"/>
      <c r="N116" s="29"/>
      <c r="O116" s="32"/>
    </row>
    <row r="117" spans="1:15" ht="15" customHeight="1" x14ac:dyDescent="0.2">
      <c r="A117" s="35"/>
      <c r="B117" s="504"/>
      <c r="C117" s="699" t="s">
        <v>436</v>
      </c>
      <c r="D117" s="696"/>
      <c r="E117" s="696"/>
      <c r="F117" s="696"/>
      <c r="G117" s="696"/>
      <c r="H117" s="696"/>
      <c r="I117" s="697"/>
      <c r="J117" s="698" t="str">
        <f>IF(AND(ISNUMBER(J118),ISNUMBER(J125),ISNUMBER(J126),ISNUMBER(J131),ISNUMBER(J137)),SUM(J118,J125,J126,J131,J137),"")</f>
        <v/>
      </c>
      <c r="K117" s="231"/>
      <c r="L117" s="29"/>
      <c r="M117" s="29"/>
      <c r="N117" s="29"/>
      <c r="O117" s="32"/>
    </row>
    <row r="118" spans="1:15" ht="15" customHeight="1" x14ac:dyDescent="0.2">
      <c r="A118" s="35"/>
      <c r="B118" s="504"/>
      <c r="C118" s="700" t="s">
        <v>438</v>
      </c>
      <c r="D118" s="696"/>
      <c r="E118" s="696"/>
      <c r="F118" s="696"/>
      <c r="G118" s="696"/>
      <c r="H118" s="696"/>
      <c r="I118" s="697"/>
      <c r="J118" s="698" t="str">
        <f>IF(AND(ISNUMBER(J119),ISNUMBER(J123),ISNUMBER(J124)),SUM(J119,J123:J124),"")</f>
        <v/>
      </c>
      <c r="K118" s="231"/>
      <c r="L118" s="29"/>
      <c r="M118" s="29"/>
      <c r="N118" s="29"/>
      <c r="O118" s="32"/>
    </row>
    <row r="119" spans="1:15" ht="15" customHeight="1" x14ac:dyDescent="0.2">
      <c r="A119" s="35"/>
      <c r="B119" s="504"/>
      <c r="C119" s="701" t="s">
        <v>95</v>
      </c>
      <c r="D119" s="696"/>
      <c r="E119" s="696"/>
      <c r="F119" s="696"/>
      <c r="G119" s="696"/>
      <c r="H119" s="696"/>
      <c r="I119" s="697"/>
      <c r="J119" s="656"/>
      <c r="K119" s="231"/>
      <c r="L119" s="29"/>
      <c r="M119" s="29"/>
      <c r="N119" s="29"/>
      <c r="O119" s="32"/>
    </row>
    <row r="120" spans="1:15" ht="15" customHeight="1" x14ac:dyDescent="0.2">
      <c r="A120" s="35"/>
      <c r="B120" s="504"/>
      <c r="C120" s="702" t="s">
        <v>416</v>
      </c>
      <c r="D120" s="696"/>
      <c r="E120" s="696"/>
      <c r="F120" s="696"/>
      <c r="G120" s="696"/>
      <c r="H120" s="696"/>
      <c r="I120" s="697"/>
      <c r="J120" s="656"/>
      <c r="K120" s="231"/>
      <c r="L120" s="29"/>
      <c r="M120" s="29"/>
      <c r="N120" s="29"/>
      <c r="O120" s="32"/>
    </row>
    <row r="121" spans="1:15" ht="15" customHeight="1" x14ac:dyDescent="0.2">
      <c r="A121" s="35"/>
      <c r="B121" s="504"/>
      <c r="C121" s="1709" t="s">
        <v>415</v>
      </c>
      <c r="D121" s="1710"/>
      <c r="E121" s="1710"/>
      <c r="F121" s="1710"/>
      <c r="G121" s="1710"/>
      <c r="H121" s="1710"/>
      <c r="I121" s="1711"/>
      <c r="J121" s="656"/>
      <c r="K121" s="231"/>
      <c r="L121" s="29"/>
      <c r="M121" s="29"/>
      <c r="N121" s="29"/>
      <c r="O121" s="32"/>
    </row>
    <row r="122" spans="1:15" ht="15" customHeight="1" x14ac:dyDescent="0.2">
      <c r="A122" s="35"/>
      <c r="B122" s="504"/>
      <c r="C122" s="703" t="str">
        <f>CONCATENATE("Check: PSEs in rows ", ROW(C120), " and ", ROW(C121), " should be less than or equal to overall PSEs in row ", ROW(C119))</f>
        <v>Check: PSEs in rows 120 and 121 should be less than or equal to overall PSEs in row 119</v>
      </c>
      <c r="D122" s="696"/>
      <c r="E122" s="696"/>
      <c r="F122" s="696"/>
      <c r="G122" s="696"/>
      <c r="H122" s="696"/>
      <c r="I122" s="697"/>
      <c r="J122" s="1424" t="str">
        <f>IF(J120+J121&lt;=J119,"Yes","No")</f>
        <v>Yes</v>
      </c>
      <c r="K122" s="231"/>
      <c r="L122" s="29"/>
      <c r="M122" s="29"/>
      <c r="N122" s="29"/>
      <c r="O122" s="32"/>
    </row>
    <row r="123" spans="1:15" ht="15" customHeight="1" x14ac:dyDescent="0.2">
      <c r="A123" s="35"/>
      <c r="B123" s="504"/>
      <c r="C123" s="704" t="s">
        <v>439</v>
      </c>
      <c r="D123" s="696"/>
      <c r="E123" s="696"/>
      <c r="F123" s="696"/>
      <c r="G123" s="696"/>
      <c r="H123" s="696"/>
      <c r="I123" s="697"/>
      <c r="J123" s="656"/>
      <c r="K123" s="231"/>
      <c r="L123" s="29"/>
      <c r="M123" s="29"/>
      <c r="N123" s="29"/>
      <c r="O123" s="32"/>
    </row>
    <row r="124" spans="1:15" ht="15" customHeight="1" x14ac:dyDescent="0.2">
      <c r="A124" s="35"/>
      <c r="B124" s="504"/>
      <c r="C124" s="704" t="s">
        <v>633</v>
      </c>
      <c r="D124" s="696"/>
      <c r="E124" s="696"/>
      <c r="F124" s="696"/>
      <c r="G124" s="696"/>
      <c r="H124" s="696"/>
      <c r="I124" s="697"/>
      <c r="J124" s="656"/>
      <c r="K124" s="231"/>
      <c r="L124" s="29"/>
      <c r="M124" s="29"/>
      <c r="N124" s="29"/>
      <c r="O124" s="32"/>
    </row>
    <row r="125" spans="1:15" ht="15" customHeight="1" x14ac:dyDescent="0.2">
      <c r="A125" s="35"/>
      <c r="B125" s="504"/>
      <c r="C125" s="700" t="s">
        <v>443</v>
      </c>
      <c r="D125" s="696"/>
      <c r="E125" s="696"/>
      <c r="F125" s="696"/>
      <c r="G125" s="696"/>
      <c r="H125" s="696"/>
      <c r="I125" s="697"/>
      <c r="J125" s="656"/>
      <c r="K125" s="231"/>
      <c r="L125" s="29"/>
      <c r="M125" s="29"/>
      <c r="N125" s="29"/>
      <c r="O125" s="32"/>
    </row>
    <row r="126" spans="1:15" ht="15" customHeight="1" x14ac:dyDescent="0.2">
      <c r="A126" s="35"/>
      <c r="B126" s="504"/>
      <c r="C126" s="700" t="s">
        <v>440</v>
      </c>
      <c r="D126" s="696"/>
      <c r="E126" s="696"/>
      <c r="F126" s="696"/>
      <c r="G126" s="696"/>
      <c r="H126" s="696"/>
      <c r="I126" s="697"/>
      <c r="J126" s="698" t="str">
        <f>IF(AND(ISNUMBER(J127),ISNUMBER(J128),ISNUMBER(J129),ISNUMBER(J130)),SUM(J127:J130),"")</f>
        <v/>
      </c>
      <c r="K126" s="231"/>
      <c r="L126" s="29"/>
      <c r="M126" s="29"/>
      <c r="N126" s="29"/>
      <c r="O126" s="32"/>
    </row>
    <row r="127" spans="1:15" ht="15" customHeight="1" x14ac:dyDescent="0.2">
      <c r="A127" s="35"/>
      <c r="B127" s="504"/>
      <c r="C127" s="701" t="s">
        <v>284</v>
      </c>
      <c r="D127" s="696"/>
      <c r="E127" s="696"/>
      <c r="F127" s="696"/>
      <c r="G127" s="696"/>
      <c r="H127" s="696"/>
      <c r="I127" s="697"/>
      <c r="J127" s="656"/>
      <c r="K127" s="231"/>
      <c r="L127" s="29"/>
      <c r="M127" s="29"/>
      <c r="N127" s="29"/>
      <c r="O127" s="32"/>
    </row>
    <row r="128" spans="1:15" ht="15" customHeight="1" x14ac:dyDescent="0.2">
      <c r="A128" s="35"/>
      <c r="B128" s="504"/>
      <c r="C128" s="701" t="s">
        <v>283</v>
      </c>
      <c r="D128" s="696"/>
      <c r="E128" s="696"/>
      <c r="F128" s="696"/>
      <c r="G128" s="696"/>
      <c r="H128" s="696"/>
      <c r="I128" s="697"/>
      <c r="J128" s="656"/>
      <c r="K128" s="231"/>
      <c r="L128" s="29"/>
      <c r="M128" s="29"/>
      <c r="N128" s="29"/>
      <c r="O128" s="32"/>
    </row>
    <row r="129" spans="1:15" ht="15" customHeight="1" x14ac:dyDescent="0.2">
      <c r="A129" s="35"/>
      <c r="B129" s="504"/>
      <c r="C129" s="701" t="s">
        <v>442</v>
      </c>
      <c r="D129" s="696"/>
      <c r="E129" s="696"/>
      <c r="F129" s="696"/>
      <c r="G129" s="696"/>
      <c r="H129" s="696"/>
      <c r="I129" s="697"/>
      <c r="J129" s="656"/>
      <c r="K129" s="231"/>
      <c r="L129" s="29"/>
      <c r="M129" s="29"/>
      <c r="N129" s="29"/>
      <c r="O129" s="32"/>
    </row>
    <row r="130" spans="1:15" ht="15" customHeight="1" x14ac:dyDescent="0.2">
      <c r="A130" s="35"/>
      <c r="B130" s="504"/>
      <c r="C130" s="701" t="s">
        <v>278</v>
      </c>
      <c r="D130" s="696"/>
      <c r="E130" s="696"/>
      <c r="F130" s="696"/>
      <c r="G130" s="696"/>
      <c r="H130" s="696"/>
      <c r="I130" s="697"/>
      <c r="J130" s="656"/>
      <c r="K130" s="231"/>
      <c r="L130" s="29"/>
      <c r="M130" s="29"/>
      <c r="N130" s="29"/>
      <c r="O130" s="32"/>
    </row>
    <row r="131" spans="1:15" ht="15" customHeight="1" x14ac:dyDescent="0.2">
      <c r="A131" s="35"/>
      <c r="B131" s="504"/>
      <c r="C131" s="700" t="s">
        <v>437</v>
      </c>
      <c r="D131" s="696"/>
      <c r="E131" s="696"/>
      <c r="F131" s="696"/>
      <c r="G131" s="696"/>
      <c r="H131" s="696"/>
      <c r="I131" s="697"/>
      <c r="J131" s="698" t="str">
        <f>IF(AND(ISNUMBER(J132),ISNUMBER(J133)),SUM(J132:J133),"")</f>
        <v/>
      </c>
      <c r="K131" s="231"/>
      <c r="L131" s="29"/>
      <c r="M131" s="29"/>
      <c r="N131" s="29"/>
      <c r="O131" s="32"/>
    </row>
    <row r="132" spans="1:15" ht="15" customHeight="1" x14ac:dyDescent="0.2">
      <c r="A132" s="35"/>
      <c r="B132" s="504"/>
      <c r="C132" s="701" t="s">
        <v>441</v>
      </c>
      <c r="D132" s="696"/>
      <c r="E132" s="696"/>
      <c r="F132" s="696"/>
      <c r="G132" s="696"/>
      <c r="H132" s="696"/>
      <c r="I132" s="697"/>
      <c r="J132" s="656"/>
      <c r="K132" s="231"/>
      <c r="L132" s="29"/>
      <c r="M132" s="29"/>
      <c r="N132" s="29"/>
      <c r="O132" s="32"/>
    </row>
    <row r="133" spans="1:15" ht="15" customHeight="1" x14ac:dyDescent="0.2">
      <c r="A133" s="35"/>
      <c r="B133" s="504"/>
      <c r="C133" s="701" t="s">
        <v>96</v>
      </c>
      <c r="D133" s="696"/>
      <c r="E133" s="696"/>
      <c r="F133" s="696"/>
      <c r="G133" s="696"/>
      <c r="H133" s="696"/>
      <c r="I133" s="697"/>
      <c r="J133" s="698" t="str">
        <f>IF(AND(ISNUMBER(J134),ISNUMBER(J135),ISNUMBER(J136)),SUM(J134:J136),"")</f>
        <v/>
      </c>
      <c r="K133" s="231"/>
      <c r="L133" s="29"/>
      <c r="M133" s="29"/>
      <c r="N133" s="29"/>
      <c r="O133" s="32"/>
    </row>
    <row r="134" spans="1:15" ht="15" customHeight="1" x14ac:dyDescent="0.2">
      <c r="A134" s="35"/>
      <c r="B134" s="504"/>
      <c r="C134" s="702" t="s">
        <v>283</v>
      </c>
      <c r="D134" s="696"/>
      <c r="E134" s="696"/>
      <c r="F134" s="696"/>
      <c r="G134" s="696"/>
      <c r="H134" s="696"/>
      <c r="I134" s="697"/>
      <c r="J134" s="656"/>
      <c r="K134" s="231"/>
      <c r="L134" s="29"/>
      <c r="M134" s="29"/>
      <c r="N134" s="29"/>
      <c r="O134" s="32"/>
    </row>
    <row r="135" spans="1:15" ht="15" customHeight="1" x14ac:dyDescent="0.2">
      <c r="A135" s="35"/>
      <c r="B135" s="504"/>
      <c r="C135" s="702" t="s">
        <v>285</v>
      </c>
      <c r="D135" s="696"/>
      <c r="E135" s="696"/>
      <c r="F135" s="696"/>
      <c r="G135" s="696"/>
      <c r="H135" s="696"/>
      <c r="I135" s="697"/>
      <c r="J135" s="656"/>
      <c r="K135" s="231"/>
      <c r="L135" s="29"/>
      <c r="M135" s="29"/>
      <c r="N135" s="29"/>
      <c r="O135" s="32"/>
    </row>
    <row r="136" spans="1:15" ht="15" customHeight="1" x14ac:dyDescent="0.2">
      <c r="A136" s="35"/>
      <c r="B136" s="504"/>
      <c r="C136" s="702" t="s">
        <v>286</v>
      </c>
      <c r="D136" s="696"/>
      <c r="E136" s="696"/>
      <c r="F136" s="696"/>
      <c r="G136" s="696"/>
      <c r="H136" s="696"/>
      <c r="I136" s="697"/>
      <c r="J136" s="656"/>
      <c r="K136" s="231"/>
      <c r="L136" s="29"/>
      <c r="M136" s="29"/>
      <c r="N136" s="29"/>
      <c r="O136" s="32"/>
    </row>
    <row r="137" spans="1:15" ht="15" customHeight="1" x14ac:dyDescent="0.2">
      <c r="A137" s="35"/>
      <c r="B137" s="504"/>
      <c r="C137" s="705" t="s">
        <v>98</v>
      </c>
      <c r="D137" s="696"/>
      <c r="E137" s="696"/>
      <c r="F137" s="696"/>
      <c r="G137" s="696"/>
      <c r="H137" s="696"/>
      <c r="I137" s="697"/>
      <c r="J137" s="656"/>
      <c r="K137" s="231"/>
      <c r="L137" s="29"/>
      <c r="M137" s="29"/>
      <c r="N137" s="29"/>
      <c r="O137" s="32"/>
    </row>
    <row r="138" spans="1:15" ht="15" customHeight="1" x14ac:dyDescent="0.2">
      <c r="A138" s="35"/>
      <c r="B138" s="504"/>
      <c r="C138" s="704" t="s">
        <v>99</v>
      </c>
      <c r="D138" s="696"/>
      <c r="E138" s="696"/>
      <c r="F138" s="696"/>
      <c r="G138" s="696"/>
      <c r="H138" s="696"/>
      <c r="I138" s="697"/>
      <c r="J138" s="656"/>
      <c r="K138" s="231"/>
      <c r="L138" s="29"/>
      <c r="M138" s="29"/>
      <c r="N138" s="29"/>
      <c r="O138" s="32"/>
    </row>
    <row r="139" spans="1:15" ht="15" customHeight="1" x14ac:dyDescent="0.2">
      <c r="A139" s="35"/>
      <c r="B139" s="504"/>
      <c r="C139" s="706" t="s">
        <v>1329</v>
      </c>
      <c r="D139" s="696"/>
      <c r="E139" s="696"/>
      <c r="F139" s="696"/>
      <c r="G139" s="696"/>
      <c r="H139" s="696"/>
      <c r="I139" s="697"/>
      <c r="J139" s="1424" t="str">
        <f>IF(J138&lt;=J137,"Yes","No")</f>
        <v>Yes</v>
      </c>
      <c r="K139" s="231"/>
      <c r="L139" s="29"/>
      <c r="M139" s="29"/>
      <c r="N139" s="29"/>
      <c r="O139" s="32"/>
    </row>
    <row r="140" spans="1:15" s="229" customFormat="1" ht="15" customHeight="1" x14ac:dyDescent="0.2">
      <c r="A140" s="233"/>
      <c r="B140" s="504"/>
      <c r="C140" s="707" t="s">
        <v>1308</v>
      </c>
      <c r="D140" s="696"/>
      <c r="E140" s="696"/>
      <c r="F140" s="696"/>
      <c r="G140" s="696"/>
      <c r="H140" s="696"/>
      <c r="I140" s="697"/>
      <c r="J140" s="656"/>
      <c r="K140" s="231"/>
      <c r="L140" s="231"/>
      <c r="M140" s="231"/>
      <c r="N140" s="231"/>
      <c r="O140" s="232"/>
    </row>
    <row r="141" spans="1:15" ht="15" customHeight="1" x14ac:dyDescent="0.2">
      <c r="A141" s="35"/>
      <c r="B141" s="509"/>
      <c r="C141" s="708" t="str">
        <f>CONCATENATE("Check: total value in cell ", ADDRESS(ROW(J110), COLUMN(J110), 4), " should equal total exposures in panels A, B and E")</f>
        <v>Check: total value in cell J110 should equal total exposures in panels A, B and E</v>
      </c>
      <c r="D141" s="709"/>
      <c r="E141" s="709"/>
      <c r="F141" s="709"/>
      <c r="G141" s="709"/>
      <c r="H141" s="709"/>
      <c r="I141" s="710"/>
      <c r="J141" s="1455" t="str">
        <f>IF(AND(ISNUMBER(J110),SUM(L8,L15,M15,K18,K38,(0.1*L45),(0.2*L48),(0.5*L49),L50,L90)&lt;&gt;J110),"No","Yes")</f>
        <v>Yes</v>
      </c>
      <c r="K141" s="231"/>
      <c r="L141" s="29"/>
      <c r="M141" s="29"/>
      <c r="N141" s="29"/>
      <c r="O141" s="32"/>
    </row>
    <row r="142" spans="1:15" s="205" customFormat="1" ht="15" customHeight="1" x14ac:dyDescent="0.2">
      <c r="A142" s="238"/>
      <c r="B142" s="231"/>
      <c r="C142" s="231"/>
      <c r="D142" s="231"/>
      <c r="E142" s="231"/>
      <c r="F142" s="231"/>
      <c r="G142" s="231"/>
      <c r="H142" s="231"/>
      <c r="I142" s="231"/>
      <c r="J142" s="231"/>
      <c r="K142" s="231"/>
      <c r="L142" s="231"/>
      <c r="M142" s="231"/>
      <c r="N142" s="231"/>
      <c r="O142" s="1441"/>
    </row>
    <row r="143" spans="1:15" ht="15" customHeight="1" x14ac:dyDescent="0.2">
      <c r="A143" s="35"/>
      <c r="B143" s="522"/>
      <c r="C143" s="693" t="s">
        <v>289</v>
      </c>
      <c r="D143" s="230"/>
      <c r="E143" s="230"/>
      <c r="F143" s="230"/>
      <c r="G143" s="230"/>
      <c r="H143" s="230"/>
      <c r="I143" s="692"/>
      <c r="J143" s="691"/>
      <c r="K143" s="231"/>
      <c r="L143" s="29"/>
      <c r="M143" s="29"/>
      <c r="N143" s="29"/>
      <c r="O143" s="32"/>
    </row>
    <row r="144" spans="1:15" ht="15" customHeight="1" x14ac:dyDescent="0.2">
      <c r="A144" s="57"/>
      <c r="B144" s="33"/>
      <c r="C144" s="33"/>
      <c r="D144" s="33"/>
      <c r="E144" s="33"/>
      <c r="F144" s="33"/>
      <c r="G144" s="33"/>
      <c r="H144" s="33"/>
      <c r="I144" s="33"/>
      <c r="J144" s="33"/>
      <c r="K144" s="33"/>
      <c r="L144" s="33"/>
      <c r="M144" s="33"/>
      <c r="N144" s="33"/>
      <c r="O144" s="34"/>
    </row>
  </sheetData>
  <dataConsolidate/>
  <mergeCells count="28">
    <mergeCell ref="C121:I121"/>
    <mergeCell ref="J6:N6"/>
    <mergeCell ref="D6:H6"/>
    <mergeCell ref="C53:E53"/>
    <mergeCell ref="D35:G35"/>
    <mergeCell ref="J35:M35"/>
    <mergeCell ref="D57:E57"/>
    <mergeCell ref="J57:K57"/>
    <mergeCell ref="J108:K108"/>
    <mergeCell ref="B6:B7"/>
    <mergeCell ref="C6:C7"/>
    <mergeCell ref="C35:C36"/>
    <mergeCell ref="B35:B36"/>
    <mergeCell ref="B57:B58"/>
    <mergeCell ref="C57:C58"/>
    <mergeCell ref="B98:B99"/>
    <mergeCell ref="C98:C99"/>
    <mergeCell ref="B108:I109"/>
    <mergeCell ref="J72:K72"/>
    <mergeCell ref="D72:E72"/>
    <mergeCell ref="D98:E98"/>
    <mergeCell ref="J98:K98"/>
    <mergeCell ref="B72:B73"/>
    <mergeCell ref="C72:C73"/>
    <mergeCell ref="D85:F85"/>
    <mergeCell ref="J85:L85"/>
    <mergeCell ref="B85:B86"/>
    <mergeCell ref="C85:C86"/>
  </mergeCells>
  <phoneticPr fontId="8" type="noConversion"/>
  <conditionalFormatting sqref="F9 D10:E12 F13:F14 D16:F16 D17:G17 D19 E19 E21:E26 E39 D40:F50 D60:E68 D74 D88 D89:F89 L9 J10:K12 L13:L14 J16:L16 J17:M17 J19 K19 K21:K26 K39 J40:L50 J60:K68 J74 J88 J89:L89 J112:J113 J115:J116 J119:J121 J123:J125 J127:J130 J132 J134:J138 J143">
    <cfRule type="cellIs" dxfId="15" priority="1" stopIfTrue="1" operator="lessThan">
      <formula>0</formula>
    </cfRule>
  </conditionalFormatting>
  <conditionalFormatting sqref="H10:H12 N10:N12 H16:H17 N16:N17 H19 N19 E31 K31 G40:G42 M40:M42 F53 L53 D75 D81 J75 J81 D92:D94 E94:F94 J92:J94 K94:L94 E101 K101 J122 J139 J141">
    <cfRule type="cellIs" dxfId="14" priority="22" stopIfTrue="1" operator="equal">
      <formula>"No"</formula>
    </cfRule>
    <cfRule type="cellIs" dxfId="13" priority="517" stopIfTrue="1" operator="equal">
      <formula>"Yes"</formula>
    </cfRule>
  </conditionalFormatting>
  <conditionalFormatting sqref="F29:G29 L29:M29 J140">
    <cfRule type="cellIs" dxfId="12" priority="17" stopIfTrue="1" operator="lessThan">
      <formula>0</formula>
    </cfRule>
  </conditionalFormatting>
  <printOptions headings="1"/>
  <pageMargins left="0.44" right="0.32" top="0.98425196850393704" bottom="0.98425196850393704" header="0.51181102362204722" footer="0.51181102362204722"/>
  <pageSetup paperSize="9" scale="50" fitToHeight="10" pageOrder="overThenDown" orientation="landscape" r:id="rId1"/>
  <headerFooter alignWithMargins="0">
    <oddHeader>&amp;L&amp;"Arial,Bold"&amp;14Basel Committee on Banking Supervision
Basel III monitoring template&amp;C&amp;14&amp;F
&amp;A&amp;R&amp;"Arial,Bold"&amp;14Confidential when completed</oddHeader>
    <oddFooter>&amp;L&amp;14&amp;D  &amp;T&amp;R&amp;14Page &amp;P of &amp;N</oddFooter>
  </headerFooter>
  <rowBreaks count="3" manualBreakCount="3">
    <brk id="32" max="14" man="1"/>
    <brk id="69" max="14" man="1"/>
    <brk id="105" max="14" man="1"/>
  </rowBreaks>
  <ignoredErrors>
    <ignoredError sqref="B8:N9 J110:J134 B27:N28 B22:D26 F22:N26 B76:N80 B74:J74 K74:N74 B20:G20 I20:N21 B19:C19 B18:G18 I18:N18 B11:N16 B10:C10 F10:N10 J136 J139 B32:N34 B31 D31:N31 B54:N73 B53 D53:N53 B75 D75:N75 B82:N84 B81 D81:N81 B95:N97 B92 D92:N92 B93 D93:N93 B94 D94:N94 B36:N52 C35:N35 B86:N86 C85:N85 B99:N103 C98:N98 B88:N91 C87:N87 J141 B30:N30 B29:E29 H29:N29 E19:N19 B21:D21 F21:G21 H17:N17" emptyCellReferenc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43"/>
  </sheetPr>
  <dimension ref="A1:T443"/>
  <sheetViews>
    <sheetView zoomScale="75" zoomScaleNormal="75" zoomScaleSheetLayoutView="75" workbookViewId="0"/>
  </sheetViews>
  <sheetFormatPr defaultColWidth="9.140625" defaultRowHeight="12.75" x14ac:dyDescent="0.2"/>
  <cols>
    <col min="1" max="1" width="1.7109375" style="8" customWidth="1"/>
    <col min="2" max="2" width="100.7109375" style="8" customWidth="1"/>
    <col min="3" max="3" width="20.7109375" style="8" customWidth="1"/>
    <col min="4" max="10" width="16.7109375" style="8" customWidth="1"/>
    <col min="11" max="11" width="1.7109375" style="8" customWidth="1"/>
    <col min="12" max="16384" width="9.140625" style="8"/>
  </cols>
  <sheetData>
    <row r="1" spans="1:20" s="126" customFormat="1" ht="30" customHeight="1" x14ac:dyDescent="0.4">
      <c r="A1" s="184" t="s">
        <v>583</v>
      </c>
      <c r="B1" s="125"/>
      <c r="C1" s="125"/>
      <c r="D1" s="125"/>
      <c r="E1" s="125"/>
      <c r="F1" s="125"/>
      <c r="G1" s="125"/>
      <c r="H1" s="125"/>
      <c r="I1" s="132"/>
      <c r="J1" s="132"/>
      <c r="K1" s="10"/>
    </row>
    <row r="2" spans="1:20" s="129" customFormat="1" ht="30" customHeight="1" x14ac:dyDescent="0.25">
      <c r="A2" s="22" t="s">
        <v>831</v>
      </c>
      <c r="B2" s="127"/>
      <c r="C2" s="127"/>
      <c r="D2" s="127"/>
      <c r="E2" s="127"/>
      <c r="F2" s="127"/>
      <c r="G2" s="127"/>
      <c r="H2" s="127"/>
      <c r="I2" s="173"/>
      <c r="J2" s="173"/>
      <c r="K2" s="128"/>
    </row>
    <row r="3" spans="1:20" s="126" customFormat="1" ht="30" customHeight="1" x14ac:dyDescent="0.25">
      <c r="A3" s="53" t="s">
        <v>59</v>
      </c>
      <c r="B3" s="53"/>
      <c r="C3" s="130"/>
      <c r="D3" s="130"/>
      <c r="E3" s="131"/>
      <c r="F3" s="132"/>
      <c r="G3" s="132"/>
      <c r="H3" s="132"/>
      <c r="I3" s="132"/>
      <c r="J3" s="132"/>
      <c r="K3" s="10"/>
      <c r="L3" s="132"/>
      <c r="M3" s="132"/>
      <c r="N3" s="132"/>
      <c r="O3" s="132"/>
      <c r="P3" s="132"/>
      <c r="Q3" s="132"/>
      <c r="R3" s="132"/>
      <c r="S3" s="132"/>
      <c r="T3" s="132"/>
    </row>
    <row r="4" spans="1:20" ht="15" customHeight="1" x14ac:dyDescent="0.2">
      <c r="A4" s="133"/>
      <c r="B4" s="134"/>
      <c r="C4" s="135"/>
      <c r="D4" s="136"/>
      <c r="E4" s="137"/>
      <c r="F4" s="137"/>
      <c r="G4" s="137"/>
      <c r="H4" s="137"/>
      <c r="I4" s="132"/>
      <c r="J4" s="132"/>
      <c r="K4" s="10"/>
    </row>
    <row r="5" spans="1:20" ht="30" customHeight="1" x14ac:dyDescent="0.2">
      <c r="A5" s="138"/>
      <c r="B5" s="730"/>
      <c r="C5" s="731" t="s">
        <v>832</v>
      </c>
      <c r="D5" s="731" t="s">
        <v>296</v>
      </c>
      <c r="E5" s="732"/>
      <c r="F5" s="732"/>
      <c r="G5" s="731" t="s">
        <v>584</v>
      </c>
      <c r="H5" s="733" t="s">
        <v>585</v>
      </c>
      <c r="I5" s="132"/>
      <c r="J5" s="132"/>
      <c r="K5" s="10"/>
    </row>
    <row r="6" spans="1:20" ht="15" customHeight="1" x14ac:dyDescent="0.2">
      <c r="A6" s="139"/>
      <c r="B6" s="741" t="s">
        <v>665</v>
      </c>
      <c r="C6" s="711" t="s">
        <v>694</v>
      </c>
      <c r="D6" s="712"/>
      <c r="E6" s="713"/>
      <c r="F6" s="713"/>
      <c r="G6" s="714">
        <v>1</v>
      </c>
      <c r="H6" s="715" t="str">
        <f>IF(AND(ISNUMBER(D6),ISNUMBER(G6)),D6*G6,"")</f>
        <v/>
      </c>
      <c r="I6" s="132"/>
      <c r="J6" s="132"/>
      <c r="K6" s="10"/>
    </row>
    <row r="7" spans="1:20" ht="15" customHeight="1" x14ac:dyDescent="0.2">
      <c r="A7" s="139"/>
      <c r="B7" s="742" t="s">
        <v>666</v>
      </c>
      <c r="C7" s="716"/>
      <c r="D7" s="717"/>
      <c r="E7" s="716"/>
      <c r="F7" s="716"/>
      <c r="G7" s="716"/>
      <c r="H7" s="718"/>
      <c r="I7" s="132"/>
      <c r="J7" s="132"/>
      <c r="K7" s="10"/>
    </row>
    <row r="8" spans="1:20" ht="15" customHeight="1" x14ac:dyDescent="0.2">
      <c r="A8" s="139"/>
      <c r="B8" s="743" t="s">
        <v>586</v>
      </c>
      <c r="C8" s="719" t="s">
        <v>833</v>
      </c>
      <c r="D8" s="717"/>
      <c r="E8" s="716"/>
      <c r="F8" s="716"/>
      <c r="G8" s="720">
        <v>1</v>
      </c>
      <c r="H8" s="721" t="str">
        <f>IF(AND(ISNUMBER(D8),ISNUMBER(G8)),D8*G8,"")</f>
        <v/>
      </c>
      <c r="I8" s="132"/>
      <c r="J8" s="132"/>
      <c r="K8" s="10"/>
    </row>
    <row r="9" spans="1:20" ht="15" customHeight="1" x14ac:dyDescent="0.2">
      <c r="A9" s="139"/>
      <c r="B9" s="806" t="str">
        <f>CONCATENATE("Check: row ", ROW(B8)," ≤ row ",ROW(B7))</f>
        <v>Check: row 8 ≤ row 7</v>
      </c>
      <c r="C9" s="716"/>
      <c r="D9" s="722" t="str">
        <f>IF(D8&lt;=D7,"Pass","Fail")</f>
        <v>Pass</v>
      </c>
      <c r="E9" s="716"/>
      <c r="F9" s="716"/>
      <c r="G9" s="716"/>
      <c r="H9" s="718"/>
      <c r="I9" s="132"/>
      <c r="J9" s="132"/>
      <c r="K9" s="10"/>
    </row>
    <row r="10" spans="1:20" ht="15" customHeight="1" x14ac:dyDescent="0.2">
      <c r="A10" s="139"/>
      <c r="B10" s="742" t="s">
        <v>451</v>
      </c>
      <c r="C10" s="719" t="s">
        <v>695</v>
      </c>
      <c r="D10" s="723"/>
      <c r="E10" s="716"/>
      <c r="F10" s="716"/>
      <c r="G10" s="716"/>
      <c r="H10" s="718"/>
      <c r="I10" s="132"/>
      <c r="J10" s="132"/>
      <c r="K10" s="10"/>
    </row>
    <row r="11" spans="1:20" ht="15" customHeight="1" x14ac:dyDescent="0.2">
      <c r="A11" s="139"/>
      <c r="B11" s="743" t="s">
        <v>535</v>
      </c>
      <c r="C11" s="719" t="s">
        <v>695</v>
      </c>
      <c r="D11" s="717"/>
      <c r="E11" s="716"/>
      <c r="F11" s="716"/>
      <c r="G11" s="720">
        <f>Parameters!F12</f>
        <v>1</v>
      </c>
      <c r="H11" s="721" t="str">
        <f>IF(AND(ISNUMBER(D11),ISNUMBER(G11)),D11*G11,"")</f>
        <v/>
      </c>
      <c r="I11" s="132"/>
      <c r="J11" s="132"/>
      <c r="K11" s="10"/>
    </row>
    <row r="12" spans="1:20" ht="15" customHeight="1" x14ac:dyDescent="0.2">
      <c r="A12" s="139"/>
      <c r="B12" s="743" t="s">
        <v>536</v>
      </c>
      <c r="C12" s="719" t="s">
        <v>695</v>
      </c>
      <c r="D12" s="717"/>
      <c r="E12" s="716"/>
      <c r="F12" s="716"/>
      <c r="G12" s="720">
        <f>Parameters!F13</f>
        <v>1</v>
      </c>
      <c r="H12" s="721" t="str">
        <f>IF(AND(ISNUMBER(D12),ISNUMBER(G12)),D12*G12,"")</f>
        <v/>
      </c>
      <c r="I12" s="132"/>
      <c r="J12" s="132"/>
      <c r="K12" s="10"/>
    </row>
    <row r="13" spans="1:20" ht="15" customHeight="1" x14ac:dyDescent="0.2">
      <c r="A13" s="139"/>
      <c r="B13" s="743" t="s">
        <v>537</v>
      </c>
      <c r="C13" s="719" t="s">
        <v>695</v>
      </c>
      <c r="D13" s="717"/>
      <c r="E13" s="716"/>
      <c r="F13" s="716"/>
      <c r="G13" s="720">
        <f>Parameters!F14</f>
        <v>1</v>
      </c>
      <c r="H13" s="721" t="str">
        <f>IF(AND(ISNUMBER(D13),ISNUMBER(G13)),D13*G13,"")</f>
        <v/>
      </c>
      <c r="I13" s="132"/>
      <c r="J13" s="132"/>
      <c r="K13" s="10"/>
    </row>
    <row r="14" spans="1:20" ht="15" customHeight="1" x14ac:dyDescent="0.2">
      <c r="A14" s="139"/>
      <c r="B14" s="743" t="s">
        <v>834</v>
      </c>
      <c r="C14" s="719" t="s">
        <v>695</v>
      </c>
      <c r="D14" s="717"/>
      <c r="E14" s="716"/>
      <c r="F14" s="716"/>
      <c r="G14" s="720">
        <f>Parameters!F15</f>
        <v>1</v>
      </c>
      <c r="H14" s="721" t="str">
        <f>IF(AND(ISNUMBER(D14),ISNUMBER(G14)),D14*G14,"")</f>
        <v/>
      </c>
      <c r="I14" s="132"/>
      <c r="J14" s="132"/>
      <c r="K14" s="10"/>
    </row>
    <row r="15" spans="1:20" ht="15" customHeight="1" x14ac:dyDescent="0.2">
      <c r="A15" s="139"/>
      <c r="B15" s="743" t="s">
        <v>667</v>
      </c>
      <c r="C15" s="719" t="s">
        <v>695</v>
      </c>
      <c r="D15" s="717"/>
      <c r="E15" s="716"/>
      <c r="F15" s="716"/>
      <c r="G15" s="720">
        <f>Parameters!F16</f>
        <v>1</v>
      </c>
      <c r="H15" s="721" t="str">
        <f>IF(AND(ISNUMBER(D15),ISNUMBER(G15)),D15*G15,"")</f>
        <v/>
      </c>
      <c r="I15" s="132"/>
      <c r="J15" s="132"/>
      <c r="K15" s="10"/>
    </row>
    <row r="16" spans="1:20" ht="15" customHeight="1" x14ac:dyDescent="0.2">
      <c r="A16" s="139"/>
      <c r="B16" s="744" t="s">
        <v>587</v>
      </c>
      <c r="C16" s="716"/>
      <c r="D16" s="716"/>
      <c r="E16" s="716"/>
      <c r="F16" s="716"/>
      <c r="G16" s="716"/>
      <c r="H16" s="718"/>
      <c r="I16" s="132"/>
      <c r="J16" s="132"/>
      <c r="K16" s="10"/>
    </row>
    <row r="17" spans="1:20" ht="30" customHeight="1" x14ac:dyDescent="0.2">
      <c r="A17" s="139"/>
      <c r="B17" s="743" t="s">
        <v>588</v>
      </c>
      <c r="C17" s="719" t="s">
        <v>696</v>
      </c>
      <c r="D17" s="717"/>
      <c r="E17" s="716"/>
      <c r="F17" s="716"/>
      <c r="G17" s="720">
        <f>Parameters!F18</f>
        <v>1</v>
      </c>
      <c r="H17" s="721" t="str">
        <f>IF(AND(ISNUMBER(D17),ISNUMBER(G17)),D17*G17,"")</f>
        <v/>
      </c>
      <c r="I17" s="132"/>
      <c r="J17" s="132"/>
      <c r="K17" s="10"/>
    </row>
    <row r="18" spans="1:20" ht="45" customHeight="1" x14ac:dyDescent="0.2">
      <c r="A18" s="139"/>
      <c r="B18" s="745" t="s">
        <v>668</v>
      </c>
      <c r="C18" s="734" t="s">
        <v>697</v>
      </c>
      <c r="D18" s="735"/>
      <c r="E18" s="736"/>
      <c r="F18" s="736"/>
      <c r="G18" s="737">
        <f>Parameters!F19</f>
        <v>1</v>
      </c>
      <c r="H18" s="738" t="str">
        <f>IF(AND(ISNUMBER(D18),ISNUMBER(G18)),D18*G18,"")</f>
        <v/>
      </c>
      <c r="I18" s="132"/>
      <c r="J18" s="132"/>
      <c r="K18" s="10"/>
    </row>
    <row r="19" spans="1:20" ht="15" customHeight="1" x14ac:dyDescent="0.2">
      <c r="A19" s="139"/>
      <c r="B19" s="746" t="s">
        <v>589</v>
      </c>
      <c r="C19" s="739">
        <v>49</v>
      </c>
      <c r="D19" s="713"/>
      <c r="E19" s="713"/>
      <c r="F19" s="713"/>
      <c r="G19" s="713"/>
      <c r="H19" s="740" t="str">
        <f>IF(AND(ISNUMBER(H6),ISNUMBER(H8),ISNUMBER(H11),ISNUMBER(H12),ISNUMBER(H13),ISNUMBER(H14),ISNUMBER(H15),ISNUMBER(H17),ISNUMBER(H18)),SUM(H6,H8,H11:H15,H17:H18),"")</f>
        <v/>
      </c>
      <c r="I19" s="132"/>
      <c r="J19" s="132"/>
      <c r="K19" s="10"/>
    </row>
    <row r="20" spans="1:20" ht="15" customHeight="1" x14ac:dyDescent="0.2">
      <c r="A20" s="139"/>
      <c r="B20" s="742" t="s">
        <v>591</v>
      </c>
      <c r="C20" s="719" t="s">
        <v>680</v>
      </c>
      <c r="D20" s="726" t="str">
        <f>IF(AND(ISNUMBER(D179),ISNUMBER(D182),ISNUMBER(D192),ISNUMBER(D195),ISNUMBER(E179),ISNUMBER(E192),ISNUMBER(D276),ISNUMBER(D279),ISNUMBER(E276),ISNUMBER(D433),ISNUMBER(E433)),-SUM(D179,D182,D185,D188,D192,D195,D198,D202,D205,E276,E433)+SUM(E179,E192,D276,D279,D282,D285,D433),"")</f>
        <v/>
      </c>
      <c r="E20" s="716"/>
      <c r="F20" s="716"/>
      <c r="G20" s="716"/>
      <c r="H20" s="718"/>
      <c r="I20" s="132"/>
      <c r="J20" s="132"/>
      <c r="K20" s="10"/>
    </row>
    <row r="21" spans="1:20" ht="15" customHeight="1" x14ac:dyDescent="0.2">
      <c r="A21" s="140"/>
      <c r="B21" s="747" t="s">
        <v>592</v>
      </c>
      <c r="C21" s="727" t="s">
        <v>680</v>
      </c>
      <c r="D21" s="728"/>
      <c r="E21" s="728"/>
      <c r="F21" s="728"/>
      <c r="G21" s="728"/>
      <c r="H21" s="729" t="str">
        <f>IF(AND(ISNUMBER(H19),ISNUMBER(D20)),MAX(H19+D20,0),"")</f>
        <v/>
      </c>
      <c r="I21" s="132"/>
      <c r="J21" s="132"/>
      <c r="K21" s="10"/>
    </row>
    <row r="22" spans="1:20" s="126" customFormat="1" ht="60" customHeight="1" x14ac:dyDescent="0.25">
      <c r="A22" s="1685" t="s">
        <v>1105</v>
      </c>
      <c r="B22" s="1685"/>
      <c r="C22" s="1685"/>
      <c r="D22" s="1685"/>
      <c r="E22" s="1685"/>
      <c r="F22" s="1685"/>
      <c r="G22" s="1685"/>
      <c r="H22" s="1685"/>
      <c r="I22" s="132"/>
      <c r="J22" s="132"/>
      <c r="K22" s="10"/>
      <c r="L22" s="132"/>
      <c r="M22" s="132"/>
      <c r="N22" s="132"/>
      <c r="O22" s="132"/>
      <c r="P22" s="132"/>
      <c r="Q22" s="132"/>
      <c r="R22" s="132"/>
      <c r="S22" s="132"/>
      <c r="T22" s="132"/>
    </row>
    <row r="23" spans="1:20" ht="30" customHeight="1" x14ac:dyDescent="0.2">
      <c r="A23" s="138"/>
      <c r="B23" s="784"/>
      <c r="C23" s="731" t="s">
        <v>832</v>
      </c>
      <c r="D23" s="731" t="s">
        <v>593</v>
      </c>
      <c r="E23" s="732"/>
      <c r="F23" s="732"/>
      <c r="G23" s="731" t="s">
        <v>584</v>
      </c>
      <c r="H23" s="733" t="s">
        <v>585</v>
      </c>
      <c r="I23" s="132"/>
      <c r="J23" s="132"/>
      <c r="K23" s="10"/>
    </row>
    <row r="24" spans="1:20" ht="15" customHeight="1" x14ac:dyDescent="0.2">
      <c r="A24" s="139"/>
      <c r="B24" s="741" t="s">
        <v>594</v>
      </c>
      <c r="C24" s="711" t="s">
        <v>698</v>
      </c>
      <c r="D24" s="748"/>
      <c r="E24" s="713"/>
      <c r="F24" s="713"/>
      <c r="G24" s="748"/>
      <c r="H24" s="749"/>
      <c r="I24" s="132"/>
      <c r="J24" s="132"/>
      <c r="K24" s="10"/>
    </row>
    <row r="25" spans="1:20" ht="15" customHeight="1" x14ac:dyDescent="0.2">
      <c r="A25" s="139"/>
      <c r="B25" s="743" t="s">
        <v>535</v>
      </c>
      <c r="C25" s="719" t="s">
        <v>698</v>
      </c>
      <c r="D25" s="750"/>
      <c r="E25" s="716"/>
      <c r="F25" s="716"/>
      <c r="G25" s="720">
        <f>Parameters!F22</f>
        <v>0.85</v>
      </c>
      <c r="H25" s="721" t="str">
        <f t="shared" ref="H25:H31" si="0">IF(AND(ISNUMBER(D25),ISNUMBER(G25)),D25*G25,"")</f>
        <v/>
      </c>
      <c r="I25" s="132"/>
      <c r="J25" s="132"/>
      <c r="K25" s="10"/>
    </row>
    <row r="26" spans="1:20" ht="15" customHeight="1" x14ac:dyDescent="0.2">
      <c r="A26" s="139"/>
      <c r="B26" s="743" t="s">
        <v>536</v>
      </c>
      <c r="C26" s="719" t="s">
        <v>698</v>
      </c>
      <c r="D26" s="750"/>
      <c r="E26" s="716"/>
      <c r="F26" s="716"/>
      <c r="G26" s="720">
        <f>Parameters!F23</f>
        <v>0.85</v>
      </c>
      <c r="H26" s="721" t="str">
        <f t="shared" si="0"/>
        <v/>
      </c>
      <c r="I26" s="132"/>
      <c r="J26" s="132"/>
      <c r="K26" s="10"/>
    </row>
    <row r="27" spans="1:20" ht="15" customHeight="1" x14ac:dyDescent="0.2">
      <c r="A27" s="139"/>
      <c r="B27" s="743" t="s">
        <v>537</v>
      </c>
      <c r="C27" s="719" t="s">
        <v>698</v>
      </c>
      <c r="D27" s="750"/>
      <c r="E27" s="716"/>
      <c r="F27" s="716"/>
      <c r="G27" s="720">
        <f>Parameters!F24</f>
        <v>0.85</v>
      </c>
      <c r="H27" s="721" t="str">
        <f t="shared" si="0"/>
        <v/>
      </c>
      <c r="I27" s="132"/>
      <c r="J27" s="132"/>
      <c r="K27" s="10"/>
    </row>
    <row r="28" spans="1:20" ht="15" customHeight="1" x14ac:dyDescent="0.2">
      <c r="A28" s="139"/>
      <c r="B28" s="743" t="s">
        <v>834</v>
      </c>
      <c r="C28" s="719" t="s">
        <v>698</v>
      </c>
      <c r="D28" s="750"/>
      <c r="E28" s="716"/>
      <c r="F28" s="716"/>
      <c r="G28" s="720">
        <f>Parameters!F25</f>
        <v>0.85</v>
      </c>
      <c r="H28" s="721" t="str">
        <f t="shared" si="0"/>
        <v/>
      </c>
      <c r="I28" s="132"/>
      <c r="J28" s="132"/>
      <c r="K28" s="10"/>
    </row>
    <row r="29" spans="1:20" ht="15" customHeight="1" x14ac:dyDescent="0.2">
      <c r="A29" s="141"/>
      <c r="B29" s="743" t="s">
        <v>595</v>
      </c>
      <c r="C29" s="719" t="s">
        <v>698</v>
      </c>
      <c r="D29" s="750"/>
      <c r="E29" s="716"/>
      <c r="F29" s="716"/>
      <c r="G29" s="720">
        <f>Parameters!F26</f>
        <v>0.85</v>
      </c>
      <c r="H29" s="721" t="str">
        <f t="shared" si="0"/>
        <v/>
      </c>
      <c r="I29" s="132"/>
      <c r="J29" s="132"/>
      <c r="K29" s="10"/>
    </row>
    <row r="30" spans="1:20" ht="15" customHeight="1" x14ac:dyDescent="0.2">
      <c r="A30" s="139"/>
      <c r="B30" s="742" t="s">
        <v>596</v>
      </c>
      <c r="C30" s="719" t="s">
        <v>699</v>
      </c>
      <c r="D30" s="750"/>
      <c r="E30" s="716"/>
      <c r="F30" s="716"/>
      <c r="G30" s="720">
        <f>Parameters!F27</f>
        <v>0.85</v>
      </c>
      <c r="H30" s="721" t="str">
        <f t="shared" si="0"/>
        <v/>
      </c>
      <c r="I30" s="132"/>
      <c r="J30" s="132"/>
      <c r="K30" s="10"/>
    </row>
    <row r="31" spans="1:20" ht="15" customHeight="1" x14ac:dyDescent="0.2">
      <c r="A31" s="139"/>
      <c r="B31" s="747" t="s">
        <v>597</v>
      </c>
      <c r="C31" s="727" t="s">
        <v>699</v>
      </c>
      <c r="D31" s="751"/>
      <c r="E31" s="728"/>
      <c r="F31" s="728"/>
      <c r="G31" s="752">
        <f>Parameters!F28</f>
        <v>0.85</v>
      </c>
      <c r="H31" s="729" t="str">
        <f t="shared" si="0"/>
        <v/>
      </c>
      <c r="I31" s="132"/>
      <c r="J31" s="132"/>
      <c r="K31" s="10"/>
    </row>
    <row r="32" spans="1:20" ht="15" customHeight="1" x14ac:dyDescent="0.2">
      <c r="A32" s="139"/>
      <c r="B32" s="746" t="s">
        <v>669</v>
      </c>
      <c r="C32" s="739" t="s">
        <v>700</v>
      </c>
      <c r="D32" s="753" t="str">
        <f>IF(AND(ISNUMBER(D25),ISNUMBER(D26),ISNUMBER(D27),ISNUMBER(D28),ISNUMBER(D29),ISNUMBER(D30),ISNUMBER(D31)),SUM(D25:D31),"")</f>
        <v/>
      </c>
      <c r="E32" s="713"/>
      <c r="F32" s="713"/>
      <c r="G32" s="754"/>
      <c r="H32" s="740" t="str">
        <f>IF(AND(ISNUMBER(H25),ISNUMBER(H26),ISNUMBER(H27),ISNUMBER(H28),ISNUMBER(H29), ISNUMBER(H30),ISNUMBER(H31)),SUM(H25:H31),"")</f>
        <v/>
      </c>
      <c r="I32" s="132"/>
      <c r="J32" s="132"/>
      <c r="K32" s="10"/>
    </row>
    <row r="33" spans="1:20" ht="15" customHeight="1" x14ac:dyDescent="0.2">
      <c r="A33" s="139"/>
      <c r="B33" s="742" t="s">
        <v>670</v>
      </c>
      <c r="C33" s="719" t="s">
        <v>680</v>
      </c>
      <c r="D33" s="755" t="str">
        <f>IF(AND(ISNUMBER(E182),ISNUMBER(E195),ISNUMBER(E279),ISNUMBER(D434),ISNUMBER(E434)),E182+E195-E279+D434-E434,"")</f>
        <v/>
      </c>
      <c r="E33" s="716"/>
      <c r="F33" s="716"/>
      <c r="G33" s="756"/>
      <c r="H33" s="757"/>
      <c r="I33" s="132"/>
      <c r="J33" s="132"/>
      <c r="K33" s="10"/>
    </row>
    <row r="34" spans="1:20" ht="15" customHeight="1" x14ac:dyDescent="0.2">
      <c r="A34" s="139"/>
      <c r="B34" s="747" t="s">
        <v>671</v>
      </c>
      <c r="C34" s="727" t="s">
        <v>680</v>
      </c>
      <c r="D34" s="758" t="str">
        <f>IF(AND(ISNUMBER(D32),ISNUMBER(D33)),D32+D33,"")</f>
        <v/>
      </c>
      <c r="E34" s="728"/>
      <c r="F34" s="728"/>
      <c r="G34" s="752">
        <f>Parameters!F29</f>
        <v>0.85</v>
      </c>
      <c r="H34" s="729" t="str">
        <f>IF(AND(ISNUMBER(D34),ISNUMBER(G34)),D34*G34,"")</f>
        <v/>
      </c>
      <c r="I34" s="132"/>
      <c r="J34" s="132"/>
      <c r="K34" s="10"/>
    </row>
    <row r="35" spans="1:20" s="126" customFormat="1" ht="60" customHeight="1" x14ac:dyDescent="0.25">
      <c r="A35" s="1685" t="s">
        <v>1108</v>
      </c>
      <c r="B35" s="1685"/>
      <c r="C35" s="1685"/>
      <c r="D35" s="1685"/>
      <c r="E35" s="1685"/>
      <c r="F35" s="1685"/>
      <c r="G35" s="1685"/>
      <c r="H35" s="1685"/>
      <c r="I35" s="132"/>
      <c r="J35" s="132"/>
      <c r="K35" s="10"/>
      <c r="L35" s="132"/>
      <c r="M35" s="132"/>
      <c r="N35" s="132"/>
      <c r="O35" s="132"/>
      <c r="P35" s="132"/>
      <c r="Q35" s="132"/>
      <c r="R35" s="132"/>
      <c r="S35" s="132"/>
      <c r="T35" s="132"/>
    </row>
    <row r="36" spans="1:20" ht="30" customHeight="1" x14ac:dyDescent="0.2">
      <c r="A36" s="138"/>
      <c r="B36" s="730"/>
      <c r="C36" s="731" t="s">
        <v>832</v>
      </c>
      <c r="D36" s="731" t="s">
        <v>593</v>
      </c>
      <c r="E36" s="732"/>
      <c r="F36" s="732"/>
      <c r="G36" s="731" t="s">
        <v>584</v>
      </c>
      <c r="H36" s="733" t="s">
        <v>585</v>
      </c>
      <c r="I36" s="132"/>
      <c r="J36" s="132"/>
      <c r="K36" s="10"/>
    </row>
    <row r="37" spans="1:20" ht="15" customHeight="1" x14ac:dyDescent="0.2">
      <c r="A37" s="139"/>
      <c r="B37" s="741" t="s">
        <v>672</v>
      </c>
      <c r="C37" s="711" t="s">
        <v>673</v>
      </c>
      <c r="D37" s="766"/>
      <c r="E37" s="713"/>
      <c r="F37" s="713"/>
      <c r="G37" s="714">
        <f>Parameters!F31</f>
        <v>0.75</v>
      </c>
      <c r="H37" s="767" t="str">
        <f>IF(AND(ISNUMBER(D37),ISNUMBER(G37)),D37*G37,"")</f>
        <v/>
      </c>
      <c r="I37" s="132"/>
      <c r="J37" s="132"/>
      <c r="K37" s="10"/>
    </row>
    <row r="38" spans="1:20" ht="15" customHeight="1" x14ac:dyDescent="0.2">
      <c r="A38" s="139"/>
      <c r="B38" s="742" t="s">
        <v>674</v>
      </c>
      <c r="C38" s="719" t="s">
        <v>675</v>
      </c>
      <c r="D38" s="760"/>
      <c r="E38" s="716"/>
      <c r="F38" s="716"/>
      <c r="G38" s="720">
        <f>Parameters!F32</f>
        <v>0.5</v>
      </c>
      <c r="H38" s="768" t="str">
        <f>IF(AND(ISNUMBER(D38),ISNUMBER(G38)),D38*G38,"")</f>
        <v/>
      </c>
      <c r="I38" s="132"/>
      <c r="J38" s="132"/>
      <c r="K38" s="10"/>
    </row>
    <row r="39" spans="1:20" ht="15" customHeight="1" x14ac:dyDescent="0.2">
      <c r="A39" s="139"/>
      <c r="B39" s="742" t="s">
        <v>676</v>
      </c>
      <c r="C39" s="769" t="s">
        <v>677</v>
      </c>
      <c r="D39" s="760"/>
      <c r="E39" s="716"/>
      <c r="F39" s="716"/>
      <c r="G39" s="720">
        <f>Parameters!F33</f>
        <v>0.5</v>
      </c>
      <c r="H39" s="768" t="str">
        <f>IF(AND(ISNUMBER(D39),ISNUMBER(G39)),D39*G39,"")</f>
        <v/>
      </c>
      <c r="I39" s="132"/>
      <c r="J39" s="132"/>
      <c r="K39" s="10"/>
    </row>
    <row r="40" spans="1:20" ht="15" customHeight="1" x14ac:dyDescent="0.2">
      <c r="A40" s="139"/>
      <c r="B40" s="770" t="s">
        <v>678</v>
      </c>
      <c r="C40" s="724" t="s">
        <v>673</v>
      </c>
      <c r="D40" s="771" t="str">
        <f>IF(ISNUMBER(D37),D37,"")</f>
        <v/>
      </c>
      <c r="E40" s="716"/>
      <c r="F40" s="716"/>
      <c r="G40" s="756"/>
      <c r="H40" s="772" t="str">
        <f>IF(ISNUMBER(H37),H37,"")</f>
        <v/>
      </c>
      <c r="I40" s="132"/>
      <c r="J40" s="132"/>
      <c r="K40" s="10"/>
    </row>
    <row r="41" spans="1:20" ht="15" customHeight="1" x14ac:dyDescent="0.2">
      <c r="A41" s="139"/>
      <c r="B41" s="742" t="s">
        <v>679</v>
      </c>
      <c r="C41" s="719" t="s">
        <v>680</v>
      </c>
      <c r="D41" s="726" t="str">
        <f>IF(OR(ISNUMBER(E185),ISNUMBER(E198),ISNUMBER(E282),ISNUMBER(D435),ISNUMBER(E435)),SUM(E185,E198,D435)-SUM(E282,E435),"")</f>
        <v/>
      </c>
      <c r="E41" s="716"/>
      <c r="F41" s="716"/>
      <c r="G41" s="756"/>
      <c r="H41" s="757"/>
      <c r="I41" s="132"/>
      <c r="J41" s="132"/>
      <c r="K41" s="10"/>
    </row>
    <row r="42" spans="1:20" ht="15" customHeight="1" x14ac:dyDescent="0.2">
      <c r="A42" s="139"/>
      <c r="B42" s="742" t="s">
        <v>681</v>
      </c>
      <c r="C42" s="719" t="s">
        <v>680</v>
      </c>
      <c r="D42" s="773" t="str">
        <f>IF(OR(ISNUMBER(D40),ISNUMBER(D41)),SUM(D40,D41),"")</f>
        <v/>
      </c>
      <c r="E42" s="716"/>
      <c r="F42" s="716"/>
      <c r="G42" s="774">
        <f>Parameters!F34</f>
        <v>0.75</v>
      </c>
      <c r="H42" s="775" t="str">
        <f>IF(AND(ISNUMBER(D42),ISNUMBER(G42)),D42*G42,"")</f>
        <v/>
      </c>
      <c r="I42" s="132"/>
      <c r="J42" s="132"/>
      <c r="K42" s="10"/>
    </row>
    <row r="43" spans="1:20" ht="15" customHeight="1" x14ac:dyDescent="0.2">
      <c r="A43" s="139"/>
      <c r="B43" s="770" t="s">
        <v>682</v>
      </c>
      <c r="C43" s="724" t="s">
        <v>683</v>
      </c>
      <c r="D43" s="771" t="str">
        <f>IF(OR(ISNUMBER(D38),ISNUMBER(D39)),SUM(D38:D39),"")</f>
        <v/>
      </c>
      <c r="E43" s="716"/>
      <c r="F43" s="716"/>
      <c r="G43" s="756"/>
      <c r="H43" s="725" t="str">
        <f>IF(OR(ISNUMBER(H38),ISNUMBER(H39)),SUM(H38:H39),"")</f>
        <v/>
      </c>
      <c r="I43" s="132"/>
      <c r="J43" s="132"/>
      <c r="K43" s="10"/>
    </row>
    <row r="44" spans="1:20" ht="15" customHeight="1" x14ac:dyDescent="0.2">
      <c r="A44" s="139"/>
      <c r="B44" s="742" t="s">
        <v>684</v>
      </c>
      <c r="C44" s="719" t="s">
        <v>680</v>
      </c>
      <c r="D44" s="726" t="str">
        <f>IF(OR(ISNUMBER(E188),ISNUMBER(E202),ISNUMBER(E205),ISNUMBER(E285),ISNUMBER(D436),ISNUMBER(E436)),SUM(E188,E202,E205,D436)-SUM(E285,E436),"")</f>
        <v/>
      </c>
      <c r="E44" s="716"/>
      <c r="F44" s="716"/>
      <c r="G44" s="756"/>
      <c r="H44" s="757"/>
      <c r="I44" s="132"/>
      <c r="J44" s="132"/>
      <c r="K44" s="10"/>
    </row>
    <row r="45" spans="1:20" ht="15" customHeight="1" x14ac:dyDescent="0.2">
      <c r="A45" s="139"/>
      <c r="B45" s="742" t="s">
        <v>685</v>
      </c>
      <c r="C45" s="719" t="s">
        <v>680</v>
      </c>
      <c r="D45" s="773" t="str">
        <f>IF(OR(ISNUMBER(D43),ISNUMBER(D44)),SUM(D43,D44),"")</f>
        <v/>
      </c>
      <c r="E45" s="716"/>
      <c r="F45" s="716"/>
      <c r="G45" s="774">
        <f>Parameters!F35</f>
        <v>0.5</v>
      </c>
      <c r="H45" s="776" t="str">
        <f>IF(AND(ISNUMBER(D45),ISNUMBER(G45)),D45*G45,"")</f>
        <v/>
      </c>
      <c r="I45" s="132"/>
      <c r="J45" s="132"/>
      <c r="K45" s="10"/>
    </row>
    <row r="46" spans="1:20" ht="15" customHeight="1" x14ac:dyDescent="0.2">
      <c r="A46" s="139"/>
      <c r="B46" s="747" t="s">
        <v>686</v>
      </c>
      <c r="C46" s="727" t="s">
        <v>680</v>
      </c>
      <c r="D46" s="777" t="str">
        <f>IF(OR(ISNUMBER(D42),ISNUMBER(D45)),SUM(D42,D45),"")</f>
        <v/>
      </c>
      <c r="E46" s="728"/>
      <c r="F46" s="728"/>
      <c r="G46" s="778"/>
      <c r="H46" s="779" t="str">
        <f>IF(OR(ISNUMBER(H42),ISNUMBER(H45)),SUM(H42,H45),"")</f>
        <v/>
      </c>
      <c r="I46" s="132"/>
      <c r="J46" s="132"/>
      <c r="K46" s="10"/>
    </row>
    <row r="47" spans="1:20" s="126" customFormat="1" ht="15" customHeight="1" x14ac:dyDescent="0.2">
      <c r="A47" s="169"/>
      <c r="B47" s="9"/>
      <c r="C47" s="9"/>
      <c r="D47" s="9"/>
      <c r="E47" s="9"/>
      <c r="F47" s="9"/>
      <c r="G47" s="9"/>
      <c r="H47" s="9"/>
      <c r="I47" s="132"/>
      <c r="J47" s="132"/>
      <c r="K47" s="10"/>
      <c r="L47" s="132"/>
      <c r="M47" s="132"/>
      <c r="N47" s="132"/>
      <c r="O47" s="132"/>
      <c r="P47" s="132"/>
      <c r="Q47" s="132"/>
      <c r="R47" s="132"/>
      <c r="S47" s="132"/>
      <c r="T47" s="132"/>
    </row>
    <row r="48" spans="1:20" ht="15" customHeight="1" x14ac:dyDescent="0.2">
      <c r="A48" s="139"/>
      <c r="B48" s="780" t="s">
        <v>835</v>
      </c>
      <c r="C48" s="711" t="s">
        <v>687</v>
      </c>
      <c r="D48" s="754"/>
      <c r="E48" s="713"/>
      <c r="F48" s="713"/>
      <c r="G48" s="754"/>
      <c r="H48" s="781" t="str">
        <f>IF(AND(ISNUMBER(H21),ISNUMBER(H34)),MAX(SUM(H46)-15/85*(H21+H34),SUM(H46)-15/60*H21,0),"")</f>
        <v/>
      </c>
      <c r="I48" s="132"/>
      <c r="J48" s="132"/>
      <c r="K48" s="10"/>
    </row>
    <row r="49" spans="1:20" ht="15" customHeight="1" x14ac:dyDescent="0.2">
      <c r="A49" s="139"/>
      <c r="B49" s="782" t="s">
        <v>836</v>
      </c>
      <c r="C49" s="727" t="s">
        <v>688</v>
      </c>
      <c r="D49" s="778"/>
      <c r="E49" s="728"/>
      <c r="F49" s="728"/>
      <c r="G49" s="778"/>
      <c r="H49" s="783" t="str">
        <f>IF(AND(ISNUMBER(H34),ISNUMBER(H48)),MAX((SUM(H34,H46)-H48)-2/3*H21,0),"")</f>
        <v/>
      </c>
      <c r="I49" s="132"/>
      <c r="J49" s="132"/>
      <c r="K49" s="10"/>
    </row>
    <row r="50" spans="1:20" s="126" customFormat="1" ht="60" customHeight="1" x14ac:dyDescent="0.25">
      <c r="A50" s="1685" t="s">
        <v>1109</v>
      </c>
      <c r="B50" s="1685"/>
      <c r="C50" s="1685"/>
      <c r="D50" s="1685"/>
      <c r="E50" s="1685"/>
      <c r="F50" s="1685"/>
      <c r="G50" s="1685"/>
      <c r="H50" s="1685"/>
      <c r="I50" s="132"/>
      <c r="J50" s="132"/>
      <c r="K50" s="10"/>
      <c r="L50" s="132"/>
      <c r="M50" s="132"/>
      <c r="N50" s="132"/>
      <c r="O50" s="132"/>
      <c r="P50" s="132"/>
      <c r="Q50" s="132"/>
      <c r="R50" s="132"/>
      <c r="S50" s="132"/>
      <c r="T50" s="132"/>
    </row>
    <row r="51" spans="1:20" ht="30" customHeight="1" x14ac:dyDescent="0.2">
      <c r="A51" s="138"/>
      <c r="B51" s="730"/>
      <c r="C51" s="1718"/>
      <c r="D51" s="1719"/>
      <c r="E51" s="1719"/>
      <c r="F51" s="1719"/>
      <c r="G51" s="1720"/>
      <c r="H51" s="733" t="s">
        <v>585</v>
      </c>
      <c r="I51" s="132"/>
      <c r="J51" s="132"/>
      <c r="K51" s="10"/>
    </row>
    <row r="52" spans="1:20" ht="15" customHeight="1" x14ac:dyDescent="0.2">
      <c r="A52" s="139"/>
      <c r="B52" s="761" t="s">
        <v>837</v>
      </c>
      <c r="C52" s="763"/>
      <c r="D52" s="763"/>
      <c r="E52" s="638"/>
      <c r="F52" s="638"/>
      <c r="G52" s="763"/>
      <c r="H52" s="765" t="str">
        <f>IF(AND(ISNUMBER(H19),ISNUMBER(H32)),SUM(H19,H32,H40,H43)-SUM(H48,H49),"")</f>
        <v/>
      </c>
      <c r="I52" s="132"/>
      <c r="J52" s="132"/>
      <c r="K52" s="10"/>
    </row>
    <row r="53" spans="1:20" ht="15" customHeight="1" x14ac:dyDescent="0.2">
      <c r="A53" s="169"/>
      <c r="B53" s="9"/>
      <c r="C53" s="9"/>
      <c r="D53" s="9"/>
      <c r="E53" s="9"/>
      <c r="F53" s="9"/>
      <c r="G53" s="9"/>
      <c r="H53" s="9"/>
      <c r="I53" s="132"/>
      <c r="J53" s="132"/>
      <c r="K53" s="10"/>
    </row>
    <row r="54" spans="1:20" ht="15" customHeight="1" x14ac:dyDescent="0.2">
      <c r="A54" s="169"/>
      <c r="B54" s="1721"/>
      <c r="C54" s="1715" t="s">
        <v>832</v>
      </c>
      <c r="D54" s="1717" t="s">
        <v>593</v>
      </c>
      <c r="E54" s="1717"/>
      <c r="F54" s="1717"/>
      <c r="G54" s="1717"/>
      <c r="H54" s="764"/>
      <c r="I54" s="132"/>
      <c r="J54" s="132"/>
      <c r="K54" s="10"/>
    </row>
    <row r="55" spans="1:20" ht="30" customHeight="1" x14ac:dyDescent="0.2">
      <c r="A55" s="169"/>
      <c r="B55" s="1722"/>
      <c r="C55" s="1716"/>
      <c r="D55" s="731" t="s">
        <v>291</v>
      </c>
      <c r="E55" s="731" t="s">
        <v>689</v>
      </c>
      <c r="F55" s="731" t="s">
        <v>690</v>
      </c>
      <c r="G55" s="731" t="s">
        <v>691</v>
      </c>
      <c r="H55" s="764"/>
      <c r="I55" s="132"/>
      <c r="J55" s="132"/>
      <c r="K55" s="10"/>
    </row>
    <row r="56" spans="1:20" ht="15" customHeight="1" x14ac:dyDescent="0.2">
      <c r="A56" s="139"/>
      <c r="B56" s="741" t="s">
        <v>838</v>
      </c>
      <c r="C56" s="711" t="s">
        <v>701</v>
      </c>
      <c r="D56" s="785"/>
      <c r="E56" s="785"/>
      <c r="F56" s="786"/>
      <c r="G56" s="786"/>
      <c r="H56" s="787"/>
      <c r="I56" s="132"/>
      <c r="J56" s="132"/>
      <c r="K56" s="10"/>
    </row>
    <row r="57" spans="1:20" ht="15" customHeight="1" x14ac:dyDescent="0.2">
      <c r="A57" s="139"/>
      <c r="B57" s="743" t="s">
        <v>294</v>
      </c>
      <c r="C57" s="756"/>
      <c r="D57" s="750"/>
      <c r="E57" s="750"/>
      <c r="F57" s="788"/>
      <c r="G57" s="788"/>
      <c r="H57" s="757"/>
      <c r="I57" s="132"/>
      <c r="J57" s="132"/>
      <c r="K57" s="10"/>
    </row>
    <row r="58" spans="1:20" ht="15" customHeight="1" x14ac:dyDescent="0.2">
      <c r="A58" s="139"/>
      <c r="B58" s="806" t="str">
        <f>CONCATENATE("Check: row ", ROW(B57), " ≤ row ", ROW(B56))</f>
        <v>Check: row 57 ≤ row 56</v>
      </c>
      <c r="C58" s="756"/>
      <c r="D58" s="1536" t="str">
        <f>IF((D57&lt;=D56),"Pass","Fail")</f>
        <v>Pass</v>
      </c>
      <c r="E58" s="1536" t="str">
        <f>IF((E57&lt;=E56),"Pass","Fail")</f>
        <v>Pass</v>
      </c>
      <c r="F58" s="1536" t="str">
        <f>IF((F57&lt;=F56),"Pass","Fail")</f>
        <v>Pass</v>
      </c>
      <c r="G58" s="1536" t="str">
        <f>IF((G57&lt;=G56),"Pass","Fail")</f>
        <v>Pass</v>
      </c>
      <c r="H58" s="757"/>
      <c r="I58" s="132"/>
      <c r="J58" s="132"/>
      <c r="K58" s="10"/>
    </row>
    <row r="59" spans="1:20" ht="15" customHeight="1" x14ac:dyDescent="0.2">
      <c r="A59" s="139"/>
      <c r="B59" s="742" t="s">
        <v>692</v>
      </c>
      <c r="C59" s="719" t="s">
        <v>702</v>
      </c>
      <c r="D59" s="750"/>
      <c r="E59" s="750"/>
      <c r="F59" s="788"/>
      <c r="G59" s="788"/>
      <c r="H59" s="757"/>
      <c r="I59" s="132"/>
      <c r="J59" s="132"/>
      <c r="K59" s="10"/>
    </row>
    <row r="60" spans="1:20" ht="15" customHeight="1" x14ac:dyDescent="0.2">
      <c r="A60" s="139"/>
      <c r="B60" s="743" t="s">
        <v>295</v>
      </c>
      <c r="C60" s="756"/>
      <c r="D60" s="750"/>
      <c r="E60" s="750"/>
      <c r="F60" s="788"/>
      <c r="G60" s="788"/>
      <c r="H60" s="757"/>
      <c r="I60" s="132"/>
      <c r="J60" s="132"/>
      <c r="K60" s="10"/>
    </row>
    <row r="61" spans="1:20" ht="15" customHeight="1" x14ac:dyDescent="0.2">
      <c r="A61" s="139"/>
      <c r="B61" s="807" t="str">
        <f>CONCATENATE("Check: row ", ROW(B60), " ≤ row ", ROW(B59))</f>
        <v>Check: row 60 ≤ row 59</v>
      </c>
      <c r="C61" s="778"/>
      <c r="D61" s="789" t="str">
        <f>IF((D60&lt;=D59),"Pass","Fail")</f>
        <v>Pass</v>
      </c>
      <c r="E61" s="789" t="str">
        <f>IF((E60&lt;=E59),"Pass","Fail")</f>
        <v>Pass</v>
      </c>
      <c r="F61" s="789" t="str">
        <f>IF((F60&lt;=F59),"Pass","Fail")</f>
        <v>Pass</v>
      </c>
      <c r="G61" s="789" t="str">
        <f>IF((G60&lt;=G59),"Pass","Fail")</f>
        <v>Pass</v>
      </c>
      <c r="H61" s="790"/>
      <c r="I61" s="132"/>
      <c r="J61" s="132"/>
      <c r="K61" s="10"/>
    </row>
    <row r="62" spans="1:20" s="126" customFormat="1" ht="45" customHeight="1" x14ac:dyDescent="0.25">
      <c r="A62" s="53" t="s">
        <v>825</v>
      </c>
      <c r="B62" s="53"/>
      <c r="C62" s="130"/>
      <c r="D62" s="130"/>
      <c r="E62" s="131"/>
      <c r="F62" s="132"/>
      <c r="G62" s="132"/>
      <c r="H62" s="132"/>
      <c r="I62" s="132"/>
      <c r="J62" s="132"/>
      <c r="K62" s="10"/>
      <c r="L62" s="132"/>
      <c r="M62" s="132"/>
      <c r="N62" s="132"/>
      <c r="O62" s="132"/>
      <c r="P62" s="132"/>
      <c r="Q62" s="132"/>
      <c r="R62" s="132"/>
      <c r="S62" s="132"/>
      <c r="T62" s="132"/>
    </row>
    <row r="63" spans="1:20" s="126" customFormat="1" ht="15" customHeight="1" x14ac:dyDescent="0.25">
      <c r="A63" s="53"/>
      <c r="B63" s="53"/>
      <c r="C63" s="130"/>
      <c r="D63" s="130"/>
      <c r="E63" s="131"/>
      <c r="F63" s="132"/>
      <c r="G63" s="132"/>
      <c r="H63" s="132"/>
      <c r="I63" s="132"/>
      <c r="J63" s="132"/>
      <c r="K63" s="10"/>
      <c r="L63" s="132"/>
      <c r="M63" s="132"/>
      <c r="N63" s="132"/>
      <c r="O63" s="132"/>
      <c r="P63" s="132"/>
      <c r="Q63" s="132"/>
      <c r="R63" s="132"/>
      <c r="S63" s="132"/>
      <c r="T63" s="132"/>
    </row>
    <row r="64" spans="1:20" s="126" customFormat="1" ht="15" customHeight="1" x14ac:dyDescent="0.25">
      <c r="A64" s="53"/>
      <c r="B64" s="808" t="s">
        <v>839</v>
      </c>
      <c r="C64" s="809" t="str">
        <f>Parameters!F39</f>
        <v>No</v>
      </c>
      <c r="D64" s="130"/>
      <c r="E64" s="131"/>
      <c r="F64" s="132"/>
      <c r="G64" s="132"/>
      <c r="H64" s="132"/>
      <c r="I64" s="132"/>
      <c r="J64" s="132"/>
      <c r="K64" s="10"/>
      <c r="L64" s="132"/>
      <c r="M64" s="132"/>
      <c r="N64" s="132"/>
      <c r="O64" s="132"/>
      <c r="P64" s="132"/>
      <c r="Q64" s="132"/>
      <c r="R64" s="132"/>
      <c r="S64" s="132"/>
      <c r="T64" s="132"/>
    </row>
    <row r="65" spans="1:20" s="126" customFormat="1" ht="15" customHeight="1" x14ac:dyDescent="0.25">
      <c r="A65" s="53"/>
      <c r="B65" s="53"/>
      <c r="C65" s="130"/>
      <c r="D65" s="130"/>
      <c r="E65" s="131"/>
      <c r="F65" s="132"/>
      <c r="G65" s="132"/>
      <c r="H65" s="132"/>
      <c r="I65" s="132"/>
      <c r="J65" s="132"/>
      <c r="K65" s="10"/>
      <c r="L65" s="132"/>
      <c r="M65" s="132"/>
      <c r="N65" s="132"/>
      <c r="O65" s="132"/>
      <c r="P65" s="132"/>
      <c r="Q65" s="132"/>
      <c r="R65" s="132"/>
      <c r="S65" s="132"/>
      <c r="T65" s="132"/>
    </row>
    <row r="66" spans="1:20" ht="30" customHeight="1" x14ac:dyDescent="0.2">
      <c r="A66" s="138"/>
      <c r="B66" s="730"/>
      <c r="C66" s="731" t="s">
        <v>832</v>
      </c>
      <c r="D66" s="731" t="s">
        <v>550</v>
      </c>
      <c r="E66" s="638"/>
      <c r="F66" s="638"/>
      <c r="G66" s="731" t="s">
        <v>584</v>
      </c>
      <c r="H66" s="733" t="s">
        <v>585</v>
      </c>
      <c r="I66" s="132"/>
      <c r="J66" s="132"/>
      <c r="K66" s="10"/>
    </row>
    <row r="67" spans="1:20" ht="15" customHeight="1" x14ac:dyDescent="0.2">
      <c r="A67" s="139"/>
      <c r="B67" s="801" t="s">
        <v>25</v>
      </c>
      <c r="C67" s="802">
        <v>58</v>
      </c>
      <c r="D67" s="803"/>
      <c r="E67" s="263"/>
      <c r="F67" s="263"/>
      <c r="G67" s="804">
        <f>Parameters!F42</f>
        <v>0</v>
      </c>
      <c r="H67" s="805" t="str">
        <f>IF(AND(ISNUMBER(D67),ISNUMBER(G67)),D67*G67,"")</f>
        <v/>
      </c>
      <c r="I67" s="132"/>
      <c r="J67" s="132"/>
      <c r="K67" s="10"/>
    </row>
    <row r="68" spans="1:20" ht="15" customHeight="1" x14ac:dyDescent="0.2">
      <c r="A68" s="139"/>
      <c r="B68" s="791" t="s">
        <v>693</v>
      </c>
      <c r="C68" s="719">
        <v>59</v>
      </c>
      <c r="D68" s="792"/>
      <c r="E68" s="260"/>
      <c r="F68" s="260"/>
      <c r="G68" s="793"/>
      <c r="H68" s="794"/>
      <c r="I68" s="132"/>
      <c r="J68" s="132"/>
      <c r="K68" s="10"/>
    </row>
    <row r="69" spans="1:20" ht="15" customHeight="1" x14ac:dyDescent="0.2">
      <c r="A69" s="139"/>
      <c r="B69" s="795" t="s">
        <v>604</v>
      </c>
      <c r="C69" s="756"/>
      <c r="D69" s="760"/>
      <c r="E69" s="260"/>
      <c r="F69" s="260"/>
      <c r="G69" s="720">
        <f>Parameters!F44</f>
        <v>0</v>
      </c>
      <c r="H69" s="721" t="str">
        <f>IF(AND(ISNUMBER(D69),ISNUMBER(G69)),D69*G69,"")</f>
        <v/>
      </c>
      <c r="I69" s="132"/>
      <c r="J69" s="132"/>
      <c r="K69" s="10"/>
    </row>
    <row r="70" spans="1:20" ht="15" customHeight="1" x14ac:dyDescent="0.2">
      <c r="A70" s="139"/>
      <c r="B70" s="795" t="s">
        <v>605</v>
      </c>
      <c r="C70" s="756"/>
      <c r="D70" s="760"/>
      <c r="E70" s="260"/>
      <c r="F70" s="260"/>
      <c r="G70" s="720">
        <f>Parameters!F45</f>
        <v>0</v>
      </c>
      <c r="H70" s="721" t="str">
        <f>IF(AND(ISNUMBER(D70),ISNUMBER(G70)),D70*G70,"")</f>
        <v/>
      </c>
      <c r="I70" s="132"/>
      <c r="J70" s="132"/>
      <c r="K70" s="10"/>
    </row>
    <row r="71" spans="1:20" ht="15" customHeight="1" x14ac:dyDescent="0.2">
      <c r="A71" s="139"/>
      <c r="B71" s="791" t="s">
        <v>840</v>
      </c>
      <c r="C71" s="719">
        <v>62</v>
      </c>
      <c r="D71" s="760"/>
      <c r="E71" s="260"/>
      <c r="F71" s="260"/>
      <c r="G71" s="720">
        <f>Parameters!F46</f>
        <v>0</v>
      </c>
      <c r="H71" s="721" t="str">
        <f>IF(AND(ISNUMBER(D71),ISNUMBER(G71)),D71*G71,"")</f>
        <v/>
      </c>
      <c r="I71" s="132"/>
      <c r="J71" s="132"/>
      <c r="K71" s="10"/>
    </row>
    <row r="72" spans="1:20" ht="15" customHeight="1" x14ac:dyDescent="0.2">
      <c r="A72" s="139"/>
      <c r="B72" s="796" t="s">
        <v>606</v>
      </c>
      <c r="C72" s="756"/>
      <c r="D72" s="792"/>
      <c r="E72" s="260"/>
      <c r="F72" s="260"/>
      <c r="G72" s="793"/>
      <c r="H72" s="721" t="str">
        <f>IF(OR(ISNUMBER(H67),ISNUMBER(H69),ISNUMBER(H70),ISNUMBER(H71)),SUM(H67,H69:H71),"")</f>
        <v/>
      </c>
      <c r="I72" s="132"/>
      <c r="J72" s="132"/>
      <c r="K72" s="10"/>
    </row>
    <row r="73" spans="1:20" ht="15" customHeight="1" x14ac:dyDescent="0.2">
      <c r="A73" s="139"/>
      <c r="B73" s="796" t="s">
        <v>607</v>
      </c>
      <c r="C73" s="756"/>
      <c r="D73" s="792"/>
      <c r="E73" s="260"/>
      <c r="F73" s="260"/>
      <c r="G73" s="793"/>
      <c r="H73" s="797"/>
      <c r="I73" s="132"/>
      <c r="J73" s="132"/>
      <c r="K73" s="10"/>
    </row>
    <row r="74" spans="1:20" ht="15" customHeight="1" x14ac:dyDescent="0.2">
      <c r="A74" s="139"/>
      <c r="B74" s="798" t="s">
        <v>608</v>
      </c>
      <c r="C74" s="778"/>
      <c r="D74" s="799"/>
      <c r="E74" s="261"/>
      <c r="F74" s="261"/>
      <c r="G74" s="800"/>
      <c r="H74" s="729" t="str">
        <f>IF(AND(ISNUMBER(H72),ISNUMBER(H73)),MIN(H72,H73),"")</f>
        <v/>
      </c>
      <c r="I74" s="132"/>
      <c r="J74" s="132"/>
      <c r="K74" s="10"/>
    </row>
    <row r="75" spans="1:20" s="126" customFormat="1" ht="45" customHeight="1" x14ac:dyDescent="0.25">
      <c r="A75" s="53" t="s">
        <v>841</v>
      </c>
      <c r="B75" s="53"/>
      <c r="C75" s="130"/>
      <c r="D75" s="130"/>
      <c r="E75" s="131"/>
      <c r="F75" s="132"/>
      <c r="G75" s="132"/>
      <c r="H75" s="132"/>
      <c r="I75" s="132"/>
      <c r="J75" s="132"/>
      <c r="K75" s="10"/>
      <c r="L75" s="132"/>
      <c r="M75" s="132"/>
      <c r="N75" s="132"/>
      <c r="O75" s="132"/>
      <c r="P75" s="132"/>
      <c r="Q75" s="132"/>
      <c r="R75" s="132"/>
      <c r="S75" s="132"/>
      <c r="T75" s="132"/>
    </row>
    <row r="76" spans="1:20" ht="15" customHeight="1" x14ac:dyDescent="0.2">
      <c r="A76" s="139"/>
      <c r="B76" s="120"/>
      <c r="C76" s="118"/>
      <c r="D76" s="142"/>
      <c r="E76" s="143"/>
      <c r="F76" s="144"/>
      <c r="G76" s="137"/>
      <c r="H76" s="137"/>
      <c r="I76" s="132"/>
      <c r="J76" s="132"/>
      <c r="K76" s="10"/>
    </row>
    <row r="77" spans="1:20" ht="15" customHeight="1" x14ac:dyDescent="0.2">
      <c r="A77" s="139"/>
      <c r="B77" s="122" t="s">
        <v>842</v>
      </c>
      <c r="C77" s="122"/>
      <c r="D77" s="145"/>
      <c r="E77" s="145"/>
      <c r="F77" s="145"/>
      <c r="G77" s="145"/>
      <c r="H77" s="810" t="str">
        <f>IF(C64="Yes",SUM(H52,H74),H52)</f>
        <v/>
      </c>
      <c r="I77" s="132"/>
      <c r="J77" s="132"/>
      <c r="K77" s="10"/>
    </row>
    <row r="78" spans="1:20" ht="15" customHeight="1" x14ac:dyDescent="0.2">
      <c r="A78" s="139"/>
      <c r="B78" s="120"/>
      <c r="C78" s="135"/>
      <c r="D78" s="136"/>
      <c r="E78" s="137"/>
      <c r="F78" s="146"/>
      <c r="G78" s="137"/>
      <c r="H78" s="137"/>
      <c r="I78" s="132"/>
      <c r="J78" s="132"/>
      <c r="K78" s="10"/>
    </row>
    <row r="79" spans="1:20" s="129" customFormat="1" ht="30" customHeight="1" x14ac:dyDescent="0.25">
      <c r="A79" s="22" t="s">
        <v>60</v>
      </c>
      <c r="B79" s="127"/>
      <c r="C79" s="127"/>
      <c r="D79" s="127"/>
      <c r="E79" s="127"/>
      <c r="F79" s="127"/>
      <c r="G79" s="127"/>
      <c r="H79" s="127"/>
      <c r="I79" s="173"/>
      <c r="J79" s="173"/>
      <c r="K79" s="128"/>
    </row>
    <row r="80" spans="1:20" s="126" customFormat="1" ht="30" customHeight="1" x14ac:dyDescent="0.25">
      <c r="A80" s="53" t="s">
        <v>516</v>
      </c>
      <c r="B80" s="53"/>
      <c r="C80" s="130"/>
      <c r="D80" s="130"/>
      <c r="E80" s="147"/>
      <c r="F80" s="132"/>
      <c r="G80" s="132"/>
      <c r="H80" s="132"/>
      <c r="I80" s="132"/>
      <c r="J80" s="132"/>
      <c r="K80" s="10"/>
      <c r="L80" s="132"/>
      <c r="M80" s="132"/>
      <c r="N80" s="132"/>
      <c r="O80" s="132"/>
      <c r="P80" s="132"/>
      <c r="Q80" s="132"/>
      <c r="R80" s="132"/>
      <c r="S80" s="132"/>
      <c r="T80" s="132"/>
    </row>
    <row r="81" spans="1:20" s="126" customFormat="1" ht="45" customHeight="1" x14ac:dyDescent="0.25">
      <c r="A81" s="1685" t="s">
        <v>1110</v>
      </c>
      <c r="B81" s="1685"/>
      <c r="C81" s="1685"/>
      <c r="D81" s="1685"/>
      <c r="E81" s="1685"/>
      <c r="F81" s="1685"/>
      <c r="G81" s="1685"/>
      <c r="H81" s="1685"/>
      <c r="I81" s="1685"/>
      <c r="J81" s="1685"/>
      <c r="K81" s="1714"/>
      <c r="L81" s="132"/>
      <c r="M81" s="132"/>
      <c r="N81" s="132"/>
      <c r="O81" s="132"/>
      <c r="P81" s="132"/>
      <c r="Q81" s="132"/>
      <c r="R81" s="132"/>
      <c r="S81" s="132"/>
      <c r="T81" s="132"/>
    </row>
    <row r="82" spans="1:20" ht="30" customHeight="1" x14ac:dyDescent="0.2">
      <c r="A82" s="138"/>
      <c r="B82" s="730"/>
      <c r="C82" s="731" t="s">
        <v>832</v>
      </c>
      <c r="D82" s="731" t="s">
        <v>550</v>
      </c>
      <c r="E82" s="732"/>
      <c r="F82" s="732"/>
      <c r="G82" s="731" t="s">
        <v>584</v>
      </c>
      <c r="H82" s="733" t="s">
        <v>585</v>
      </c>
      <c r="I82" s="132"/>
      <c r="J82" s="132"/>
      <c r="K82" s="10"/>
    </row>
    <row r="83" spans="1:20" ht="15" customHeight="1" x14ac:dyDescent="0.2">
      <c r="A83" s="138"/>
      <c r="B83" s="741" t="s">
        <v>545</v>
      </c>
      <c r="C83" s="820"/>
      <c r="D83" s="821"/>
      <c r="E83" s="822"/>
      <c r="F83" s="822"/>
      <c r="G83" s="823" t="s">
        <v>610</v>
      </c>
      <c r="H83" s="824"/>
      <c r="I83" s="132"/>
      <c r="J83" s="132"/>
      <c r="K83" s="10"/>
    </row>
    <row r="84" spans="1:20" ht="15" customHeight="1" x14ac:dyDescent="0.2">
      <c r="A84" s="138"/>
      <c r="B84" s="743" t="s">
        <v>611</v>
      </c>
      <c r="C84" s="825"/>
      <c r="D84" s="826"/>
      <c r="E84" s="827"/>
      <c r="F84" s="827"/>
      <c r="G84" s="828"/>
      <c r="H84" s="829"/>
      <c r="I84" s="132"/>
      <c r="J84" s="132"/>
      <c r="K84" s="10"/>
    </row>
    <row r="85" spans="1:20" ht="15" customHeight="1" x14ac:dyDescent="0.2">
      <c r="A85" s="138"/>
      <c r="B85" s="830" t="s">
        <v>721</v>
      </c>
      <c r="C85" s="719" t="s">
        <v>826</v>
      </c>
      <c r="D85" s="826"/>
      <c r="E85" s="827"/>
      <c r="F85" s="827"/>
      <c r="G85" s="828"/>
      <c r="H85" s="829"/>
      <c r="I85" s="132"/>
      <c r="J85" s="132"/>
      <c r="K85" s="10"/>
    </row>
    <row r="86" spans="1:20" ht="15" customHeight="1" x14ac:dyDescent="0.2">
      <c r="A86" s="138"/>
      <c r="B86" s="831" t="s">
        <v>703</v>
      </c>
      <c r="C86" s="719">
        <v>78</v>
      </c>
      <c r="D86" s="832"/>
      <c r="E86" s="827"/>
      <c r="F86" s="827"/>
      <c r="G86" s="833"/>
      <c r="H86" s="829"/>
      <c r="I86" s="132"/>
      <c r="J86" s="132"/>
      <c r="K86" s="10"/>
    </row>
    <row r="87" spans="1:20" ht="15" customHeight="1" x14ac:dyDescent="0.2">
      <c r="A87" s="138"/>
      <c r="B87" s="834" t="s">
        <v>704</v>
      </c>
      <c r="C87" s="719">
        <v>78</v>
      </c>
      <c r="D87" s="760"/>
      <c r="E87" s="835"/>
      <c r="F87" s="835"/>
      <c r="G87" s="836">
        <v>0.03</v>
      </c>
      <c r="H87" s="837" t="str">
        <f>IF(AND(ISNUMBER(D87),ISNUMBER(G87)),D87*G87,"")</f>
        <v/>
      </c>
      <c r="I87" s="132"/>
      <c r="J87" s="132"/>
      <c r="K87" s="10"/>
    </row>
    <row r="88" spans="1:20" ht="15" customHeight="1" x14ac:dyDescent="0.2">
      <c r="A88" s="138"/>
      <c r="B88" s="834" t="s">
        <v>705</v>
      </c>
      <c r="C88" s="719">
        <v>78</v>
      </c>
      <c r="D88" s="760"/>
      <c r="E88" s="835"/>
      <c r="F88" s="835"/>
      <c r="G88" s="836">
        <v>0.03</v>
      </c>
      <c r="H88" s="837" t="str">
        <f>IF(AND(ISNUMBER(D88),ISNUMBER(G88)),D88*G88,"")</f>
        <v/>
      </c>
      <c r="I88" s="132"/>
      <c r="J88" s="132"/>
      <c r="K88" s="10"/>
    </row>
    <row r="89" spans="1:20" ht="15" customHeight="1" x14ac:dyDescent="0.2">
      <c r="A89" s="138"/>
      <c r="B89" s="831" t="s">
        <v>706</v>
      </c>
      <c r="C89" s="719">
        <v>75</v>
      </c>
      <c r="D89" s="838"/>
      <c r="E89" s="835"/>
      <c r="F89" s="835"/>
      <c r="G89" s="839"/>
      <c r="H89" s="829"/>
      <c r="I89" s="132"/>
      <c r="J89" s="132"/>
      <c r="K89" s="10"/>
    </row>
    <row r="90" spans="1:20" ht="15" customHeight="1" x14ac:dyDescent="0.2">
      <c r="A90" s="138"/>
      <c r="B90" s="834" t="s">
        <v>704</v>
      </c>
      <c r="C90" s="719">
        <v>75</v>
      </c>
      <c r="D90" s="750"/>
      <c r="E90" s="835"/>
      <c r="F90" s="835"/>
      <c r="G90" s="836">
        <v>0.05</v>
      </c>
      <c r="H90" s="837" t="str">
        <f>IF(AND(ISNUMBER(D90),ISNUMBER(G90)),D90*G90,"")</f>
        <v/>
      </c>
      <c r="I90" s="132"/>
      <c r="J90" s="132"/>
      <c r="K90" s="10"/>
    </row>
    <row r="91" spans="1:20" ht="15" customHeight="1" x14ac:dyDescent="0.2">
      <c r="A91" s="138"/>
      <c r="B91" s="834" t="s">
        <v>705</v>
      </c>
      <c r="C91" s="719">
        <v>75</v>
      </c>
      <c r="D91" s="750"/>
      <c r="E91" s="835"/>
      <c r="F91" s="835"/>
      <c r="G91" s="836">
        <v>0.05</v>
      </c>
      <c r="H91" s="837" t="str">
        <f>IF(AND(ISNUMBER(D91),ISNUMBER(G91)),D91*G91,"")</f>
        <v/>
      </c>
      <c r="I91" s="132"/>
      <c r="J91" s="132"/>
      <c r="K91" s="10"/>
    </row>
    <row r="92" spans="1:20" ht="29.25" customHeight="1" x14ac:dyDescent="0.2">
      <c r="A92" s="138"/>
      <c r="B92" s="830" t="s">
        <v>722</v>
      </c>
      <c r="C92" s="719" t="s">
        <v>826</v>
      </c>
      <c r="D92" s="840"/>
      <c r="E92" s="835"/>
      <c r="F92" s="835"/>
      <c r="G92" s="828"/>
      <c r="H92" s="829"/>
      <c r="I92" s="132"/>
      <c r="J92" s="132"/>
      <c r="K92" s="10"/>
    </row>
    <row r="93" spans="1:20" ht="15" customHeight="1" x14ac:dyDescent="0.2">
      <c r="A93" s="138"/>
      <c r="B93" s="831" t="s">
        <v>703</v>
      </c>
      <c r="C93" s="719">
        <v>78</v>
      </c>
      <c r="D93" s="838"/>
      <c r="E93" s="835"/>
      <c r="F93" s="835"/>
      <c r="G93" s="833"/>
      <c r="H93" s="829"/>
      <c r="I93" s="132"/>
      <c r="J93" s="132"/>
      <c r="K93" s="10"/>
    </row>
    <row r="94" spans="1:20" ht="15" customHeight="1" x14ac:dyDescent="0.2">
      <c r="A94" s="138"/>
      <c r="B94" s="834" t="s">
        <v>704</v>
      </c>
      <c r="C94" s="841"/>
      <c r="D94" s="760"/>
      <c r="E94" s="835"/>
      <c r="F94" s="835"/>
      <c r="G94" s="836">
        <v>0.03</v>
      </c>
      <c r="H94" s="837" t="str">
        <f>IF(AND(ISNUMBER(D94),ISNUMBER(G94)),D94*G94,"")</f>
        <v/>
      </c>
      <c r="I94" s="132"/>
      <c r="J94" s="132"/>
      <c r="K94" s="10"/>
    </row>
    <row r="95" spans="1:20" ht="15" customHeight="1" x14ac:dyDescent="0.2">
      <c r="A95" s="138"/>
      <c r="B95" s="834" t="s">
        <v>705</v>
      </c>
      <c r="C95" s="841"/>
      <c r="D95" s="760"/>
      <c r="E95" s="835"/>
      <c r="F95" s="835"/>
      <c r="G95" s="836">
        <v>0.03</v>
      </c>
      <c r="H95" s="837" t="str">
        <f>IF(AND(ISNUMBER(D95),ISNUMBER(G95)),D95*G95,"")</f>
        <v/>
      </c>
      <c r="I95" s="132"/>
      <c r="J95" s="132"/>
      <c r="K95" s="10"/>
    </row>
    <row r="96" spans="1:20" ht="15" customHeight="1" x14ac:dyDescent="0.2">
      <c r="A96" s="138"/>
      <c r="B96" s="831" t="s">
        <v>706</v>
      </c>
      <c r="C96" s="719">
        <v>75</v>
      </c>
      <c r="D96" s="838"/>
      <c r="E96" s="835"/>
      <c r="F96" s="835"/>
      <c r="G96" s="833"/>
      <c r="H96" s="829"/>
      <c r="I96" s="132"/>
      <c r="J96" s="132"/>
      <c r="K96" s="10"/>
    </row>
    <row r="97" spans="1:20" ht="15" customHeight="1" x14ac:dyDescent="0.2">
      <c r="A97" s="138"/>
      <c r="B97" s="834" t="s">
        <v>704</v>
      </c>
      <c r="C97" s="841"/>
      <c r="D97" s="750"/>
      <c r="E97" s="835"/>
      <c r="F97" s="835"/>
      <c r="G97" s="836">
        <v>0.05</v>
      </c>
      <c r="H97" s="837" t="str">
        <f>IF(AND(ISNUMBER(D97),ISNUMBER(G97)),D97*G97,"")</f>
        <v/>
      </c>
      <c r="I97" s="132"/>
      <c r="J97" s="132"/>
      <c r="K97" s="10"/>
    </row>
    <row r="98" spans="1:20" ht="15" customHeight="1" x14ac:dyDescent="0.2">
      <c r="A98" s="138"/>
      <c r="B98" s="834" t="s">
        <v>705</v>
      </c>
      <c r="C98" s="841"/>
      <c r="D98" s="750"/>
      <c r="E98" s="835"/>
      <c r="F98" s="835"/>
      <c r="G98" s="836">
        <v>0.05</v>
      </c>
      <c r="H98" s="837" t="str">
        <f>IF(AND(ISNUMBER(D98),ISNUMBER(G98)),D98*G98,"")</f>
        <v/>
      </c>
      <c r="I98" s="132"/>
      <c r="J98" s="132"/>
      <c r="K98" s="10"/>
    </row>
    <row r="99" spans="1:20" ht="15" customHeight="1" x14ac:dyDescent="0.2">
      <c r="A99" s="138"/>
      <c r="B99" s="830" t="s">
        <v>612</v>
      </c>
      <c r="C99" s="719">
        <v>79</v>
      </c>
      <c r="D99" s="750"/>
      <c r="E99" s="835"/>
      <c r="F99" s="835"/>
      <c r="G99" s="836">
        <v>0.1</v>
      </c>
      <c r="H99" s="837" t="str">
        <f>IF(AND(ISNUMBER(D99),ISNUMBER(G99)),D99*G99,"")</f>
        <v/>
      </c>
      <c r="I99" s="132"/>
      <c r="J99" s="132"/>
      <c r="K99" s="10"/>
    </row>
    <row r="100" spans="1:20" ht="15" customHeight="1" x14ac:dyDescent="0.2">
      <c r="A100" s="138"/>
      <c r="B100" s="743" t="s">
        <v>613</v>
      </c>
      <c r="C100" s="719">
        <v>79</v>
      </c>
      <c r="D100" s="750"/>
      <c r="E100" s="835"/>
      <c r="F100" s="835"/>
      <c r="G100" s="836">
        <v>0.1</v>
      </c>
      <c r="H100" s="837" t="str">
        <f>IF(AND(ISNUMBER(D100),ISNUMBER(G100)),D100*G100,"")</f>
        <v/>
      </c>
      <c r="I100" s="132"/>
      <c r="J100" s="132"/>
      <c r="K100" s="10"/>
    </row>
    <row r="101" spans="1:20" ht="15" customHeight="1" x14ac:dyDescent="0.2">
      <c r="A101" s="138"/>
      <c r="B101" s="743" t="s">
        <v>614</v>
      </c>
      <c r="C101" s="719">
        <v>79</v>
      </c>
      <c r="D101" s="826"/>
      <c r="E101" s="835"/>
      <c r="F101" s="835"/>
      <c r="G101" s="842"/>
      <c r="H101" s="843"/>
      <c r="I101" s="132"/>
      <c r="J101" s="132"/>
      <c r="K101" s="10"/>
    </row>
    <row r="102" spans="1:20" ht="15" customHeight="1" x14ac:dyDescent="0.2">
      <c r="A102" s="138"/>
      <c r="B102" s="844" t="str">
        <f>Parameters!B50</f>
        <v>Category 1</v>
      </c>
      <c r="C102" s="845"/>
      <c r="D102" s="760"/>
      <c r="E102" s="835"/>
      <c r="F102" s="835"/>
      <c r="G102" s="836">
        <f>Parameters!F50</f>
        <v>0</v>
      </c>
      <c r="H102" s="837" t="str">
        <f>IF(AND(ISNUMBER(D102),ISNUMBER(G102)),D102*G102,"")</f>
        <v/>
      </c>
      <c r="I102" s="132"/>
      <c r="J102" s="132"/>
      <c r="K102" s="10"/>
    </row>
    <row r="103" spans="1:20" ht="15" customHeight="1" x14ac:dyDescent="0.2">
      <c r="A103" s="138"/>
      <c r="B103" s="844" t="str">
        <f>Parameters!B51</f>
        <v>Category 2</v>
      </c>
      <c r="C103" s="845"/>
      <c r="D103" s="760"/>
      <c r="E103" s="835"/>
      <c r="F103" s="835"/>
      <c r="G103" s="836">
        <f>Parameters!F51</f>
        <v>0</v>
      </c>
      <c r="H103" s="837" t="str">
        <f>IF(AND(ISNUMBER(D103),ISNUMBER(G103)),D103*G103,"")</f>
        <v/>
      </c>
      <c r="I103" s="132"/>
      <c r="J103" s="132"/>
      <c r="K103" s="10"/>
    </row>
    <row r="104" spans="1:20" ht="15" customHeight="1" x14ac:dyDescent="0.2">
      <c r="A104" s="138"/>
      <c r="B104" s="844" t="str">
        <f>Parameters!B52</f>
        <v>Category 3</v>
      </c>
      <c r="C104" s="845"/>
      <c r="D104" s="760"/>
      <c r="E104" s="835"/>
      <c r="F104" s="835"/>
      <c r="G104" s="836">
        <f>Parameters!F52</f>
        <v>0</v>
      </c>
      <c r="H104" s="837" t="str">
        <f>IF(AND(ISNUMBER(D104),ISNUMBER(G104)),D104*G104,"")</f>
        <v/>
      </c>
      <c r="I104" s="132"/>
      <c r="J104" s="132"/>
      <c r="K104" s="10"/>
    </row>
    <row r="105" spans="1:20" ht="15" customHeight="1" x14ac:dyDescent="0.2">
      <c r="A105" s="138"/>
      <c r="B105" s="743" t="s">
        <v>707</v>
      </c>
      <c r="C105" s="719" t="s">
        <v>827</v>
      </c>
      <c r="D105" s="826"/>
      <c r="E105" s="835"/>
      <c r="F105" s="835"/>
      <c r="G105" s="842"/>
      <c r="H105" s="843"/>
      <c r="I105" s="132"/>
      <c r="J105" s="132"/>
      <c r="K105" s="10"/>
    </row>
    <row r="106" spans="1:20" ht="15" customHeight="1" x14ac:dyDescent="0.2">
      <c r="A106" s="138"/>
      <c r="B106" s="830" t="s">
        <v>618</v>
      </c>
      <c r="C106" s="719">
        <v>84</v>
      </c>
      <c r="D106" s="760"/>
      <c r="E106" s="835"/>
      <c r="F106" s="835"/>
      <c r="G106" s="836">
        <f>Parameters!F53</f>
        <v>0</v>
      </c>
      <c r="H106" s="837" t="str">
        <f>IF(AND(ISNUMBER(D106),ISNUMBER(G106)),D106*G106,"")</f>
        <v/>
      </c>
      <c r="I106" s="132"/>
      <c r="J106" s="132"/>
      <c r="K106" s="10"/>
    </row>
    <row r="107" spans="1:20" ht="15" customHeight="1" x14ac:dyDescent="0.2">
      <c r="A107" s="138"/>
      <c r="B107" s="846" t="s">
        <v>619</v>
      </c>
      <c r="C107" s="727">
        <v>82</v>
      </c>
      <c r="D107" s="751"/>
      <c r="E107" s="847"/>
      <c r="F107" s="847"/>
      <c r="G107" s="848">
        <v>0</v>
      </c>
      <c r="H107" s="849" t="str">
        <f>IF(AND(ISNUMBER(D107),ISNUMBER(G107)),D107*G107,"")</f>
        <v/>
      </c>
      <c r="I107" s="132"/>
      <c r="J107" s="132"/>
      <c r="K107" s="10"/>
    </row>
    <row r="108" spans="1:20" ht="15" customHeight="1" x14ac:dyDescent="0.2">
      <c r="A108" s="138"/>
      <c r="B108" s="761" t="s">
        <v>620</v>
      </c>
      <c r="C108" s="818"/>
      <c r="D108" s="814"/>
      <c r="E108" s="813"/>
      <c r="F108" s="813"/>
      <c r="G108" s="815"/>
      <c r="H108" s="819" t="str">
        <f>IF(AND(ISNUMBER(H90),ISNUMBER(H91),ISNUMBER(H97),ISNUMBER(H98),ISNUMBER(H99),ISNUMBER(H100),ISNUMBER(H107)),SUM(H87:H88,H90:H91,H94:H95,H97:H100,H102:H104,H106:H107),"")</f>
        <v/>
      </c>
      <c r="I108" s="132"/>
      <c r="J108" s="132"/>
      <c r="K108" s="10"/>
    </row>
    <row r="109" spans="1:20" s="126" customFormat="1" ht="60" customHeight="1" x14ac:dyDescent="0.25">
      <c r="A109" s="1685" t="s">
        <v>1111</v>
      </c>
      <c r="B109" s="1685"/>
      <c r="C109" s="1685"/>
      <c r="D109" s="1685"/>
      <c r="E109" s="1685"/>
      <c r="F109" s="1685"/>
      <c r="G109" s="1685"/>
      <c r="H109" s="1685"/>
      <c r="I109" s="1685"/>
      <c r="J109" s="1685"/>
      <c r="K109" s="1714"/>
      <c r="L109" s="132"/>
      <c r="M109" s="132"/>
      <c r="N109" s="132"/>
      <c r="O109" s="132"/>
      <c r="P109" s="132"/>
      <c r="Q109" s="132"/>
      <c r="R109" s="132"/>
      <c r="S109" s="132"/>
      <c r="T109" s="132"/>
    </row>
    <row r="110" spans="1:20" ht="30" customHeight="1" x14ac:dyDescent="0.2">
      <c r="A110" s="138"/>
      <c r="B110" s="730"/>
      <c r="C110" s="731" t="s">
        <v>832</v>
      </c>
      <c r="D110" s="731" t="s">
        <v>550</v>
      </c>
      <c r="E110" s="732"/>
      <c r="F110" s="732"/>
      <c r="G110" s="731" t="s">
        <v>584</v>
      </c>
      <c r="H110" s="733" t="s">
        <v>585</v>
      </c>
      <c r="I110" s="132"/>
      <c r="J110" s="132"/>
      <c r="K110" s="10"/>
    </row>
    <row r="111" spans="1:20" ht="15" customHeight="1" x14ac:dyDescent="0.2">
      <c r="A111" s="138"/>
      <c r="B111" s="780" t="s">
        <v>621</v>
      </c>
      <c r="C111" s="711" t="s">
        <v>708</v>
      </c>
      <c r="D111" s="850"/>
      <c r="E111" s="851"/>
      <c r="F111" s="851"/>
      <c r="G111" s="850"/>
      <c r="H111" s="852"/>
      <c r="I111" s="132"/>
      <c r="J111" s="132"/>
      <c r="K111" s="10"/>
    </row>
    <row r="112" spans="1:20" ht="15" customHeight="1" x14ac:dyDescent="0.2">
      <c r="A112" s="138"/>
      <c r="B112" s="743" t="s">
        <v>622</v>
      </c>
      <c r="C112" s="853" t="s">
        <v>709</v>
      </c>
      <c r="D112" s="854"/>
      <c r="E112" s="835"/>
      <c r="F112" s="835"/>
      <c r="G112" s="854" t="s">
        <v>610</v>
      </c>
      <c r="H112" s="855"/>
      <c r="I112" s="132"/>
      <c r="J112" s="132"/>
      <c r="K112" s="10"/>
    </row>
    <row r="113" spans="1:11" ht="15" customHeight="1" x14ac:dyDescent="0.2">
      <c r="A113" s="138"/>
      <c r="B113" s="830" t="s">
        <v>611</v>
      </c>
      <c r="C113" s="853" t="s">
        <v>710</v>
      </c>
      <c r="D113" s="854"/>
      <c r="E113" s="835"/>
      <c r="F113" s="835"/>
      <c r="G113" s="854"/>
      <c r="H113" s="855"/>
      <c r="I113" s="132"/>
      <c r="J113" s="132"/>
      <c r="K113" s="10"/>
    </row>
    <row r="114" spans="1:11" ht="15" customHeight="1" x14ac:dyDescent="0.2">
      <c r="A114" s="138"/>
      <c r="B114" s="856" t="s">
        <v>721</v>
      </c>
      <c r="C114" s="719" t="s">
        <v>711</v>
      </c>
      <c r="D114" s="838"/>
      <c r="E114" s="835"/>
      <c r="F114" s="835"/>
      <c r="G114" s="839"/>
      <c r="H114" s="829"/>
      <c r="I114" s="132"/>
      <c r="J114" s="132"/>
      <c r="K114" s="10"/>
    </row>
    <row r="115" spans="1:11" ht="15" customHeight="1" x14ac:dyDescent="0.2">
      <c r="A115" s="138"/>
      <c r="B115" s="857" t="s">
        <v>703</v>
      </c>
      <c r="C115" s="719" t="s">
        <v>712</v>
      </c>
      <c r="D115" s="838"/>
      <c r="E115" s="835"/>
      <c r="F115" s="835"/>
      <c r="G115" s="839"/>
      <c r="H115" s="829"/>
      <c r="I115" s="132"/>
      <c r="J115" s="132"/>
      <c r="K115" s="10"/>
    </row>
    <row r="116" spans="1:11" ht="15" customHeight="1" x14ac:dyDescent="0.2">
      <c r="A116" s="138"/>
      <c r="B116" s="858" t="s">
        <v>704</v>
      </c>
      <c r="C116" s="719" t="s">
        <v>712</v>
      </c>
      <c r="D116" s="760"/>
      <c r="E116" s="835"/>
      <c r="F116" s="835"/>
      <c r="G116" s="836">
        <v>0.03</v>
      </c>
      <c r="H116" s="837" t="str">
        <f>IF(AND(ISNUMBER(D116),ISNUMBER(G116)),D116*G116,"")</f>
        <v/>
      </c>
      <c r="I116" s="132"/>
      <c r="J116" s="132"/>
      <c r="K116" s="10"/>
    </row>
    <row r="117" spans="1:11" ht="15" customHeight="1" x14ac:dyDescent="0.2">
      <c r="A117" s="138"/>
      <c r="B117" s="858" t="s">
        <v>705</v>
      </c>
      <c r="C117" s="719" t="s">
        <v>712</v>
      </c>
      <c r="D117" s="760"/>
      <c r="E117" s="835"/>
      <c r="F117" s="835"/>
      <c r="G117" s="836">
        <v>0.03</v>
      </c>
      <c r="H117" s="837" t="str">
        <f>IF(AND(ISNUMBER(D117),ISNUMBER(G117)),D117*G117,"")</f>
        <v/>
      </c>
      <c r="I117" s="132"/>
      <c r="J117" s="132"/>
      <c r="K117" s="10"/>
    </row>
    <row r="118" spans="1:11" ht="15" customHeight="1" x14ac:dyDescent="0.2">
      <c r="A118" s="138"/>
      <c r="B118" s="857" t="s">
        <v>706</v>
      </c>
      <c r="C118" s="719" t="s">
        <v>713</v>
      </c>
      <c r="D118" s="838"/>
      <c r="E118" s="835"/>
      <c r="F118" s="835"/>
      <c r="G118" s="839"/>
      <c r="H118" s="829"/>
      <c r="I118" s="132"/>
      <c r="J118" s="132"/>
      <c r="K118" s="10"/>
    </row>
    <row r="119" spans="1:11" ht="15" customHeight="1" x14ac:dyDescent="0.2">
      <c r="A119" s="138"/>
      <c r="B119" s="858" t="s">
        <v>704</v>
      </c>
      <c r="C119" s="719" t="s">
        <v>713</v>
      </c>
      <c r="D119" s="750"/>
      <c r="E119" s="835"/>
      <c r="F119" s="835"/>
      <c r="G119" s="836">
        <v>0.05</v>
      </c>
      <c r="H119" s="837" t="str">
        <f>IF(AND(ISNUMBER(D119),ISNUMBER(G119)),D119*G119,"")</f>
        <v/>
      </c>
      <c r="I119" s="132"/>
      <c r="J119" s="132"/>
      <c r="K119" s="10"/>
    </row>
    <row r="120" spans="1:11" ht="15" customHeight="1" x14ac:dyDescent="0.2">
      <c r="A120" s="138"/>
      <c r="B120" s="858" t="s">
        <v>705</v>
      </c>
      <c r="C120" s="719" t="s">
        <v>713</v>
      </c>
      <c r="D120" s="750"/>
      <c r="E120" s="835"/>
      <c r="F120" s="835"/>
      <c r="G120" s="836">
        <v>0.05</v>
      </c>
      <c r="H120" s="837" t="str">
        <f>IF(AND(ISNUMBER(D120),ISNUMBER(G120)),D120*G120,"")</f>
        <v/>
      </c>
      <c r="I120" s="132"/>
      <c r="J120" s="132"/>
      <c r="K120" s="10"/>
    </row>
    <row r="121" spans="1:11" ht="30" customHeight="1" x14ac:dyDescent="0.2">
      <c r="A121" s="138"/>
      <c r="B121" s="856" t="s">
        <v>722</v>
      </c>
      <c r="C121" s="719" t="s">
        <v>711</v>
      </c>
      <c r="D121" s="838"/>
      <c r="E121" s="835"/>
      <c r="F121" s="835"/>
      <c r="G121" s="839"/>
      <c r="H121" s="829"/>
      <c r="I121" s="132"/>
      <c r="J121" s="132"/>
      <c r="K121" s="10"/>
    </row>
    <row r="122" spans="1:11" ht="15" customHeight="1" x14ac:dyDescent="0.2">
      <c r="A122" s="138"/>
      <c r="B122" s="857" t="s">
        <v>703</v>
      </c>
      <c r="C122" s="719" t="s">
        <v>712</v>
      </c>
      <c r="D122" s="838"/>
      <c r="E122" s="835"/>
      <c r="F122" s="835"/>
      <c r="G122" s="839"/>
      <c r="H122" s="829"/>
      <c r="I122" s="132"/>
      <c r="J122" s="132"/>
      <c r="K122" s="10"/>
    </row>
    <row r="123" spans="1:11" ht="15" customHeight="1" x14ac:dyDescent="0.2">
      <c r="A123" s="138"/>
      <c r="B123" s="858" t="s">
        <v>704</v>
      </c>
      <c r="C123" s="719" t="s">
        <v>712</v>
      </c>
      <c r="D123" s="760"/>
      <c r="E123" s="835"/>
      <c r="F123" s="835"/>
      <c r="G123" s="836">
        <v>0.03</v>
      </c>
      <c r="H123" s="837" t="str">
        <f>IF(AND(ISNUMBER(D123),ISNUMBER(G123)),D123*G123,"")</f>
        <v/>
      </c>
      <c r="I123" s="132"/>
      <c r="J123" s="132"/>
      <c r="K123" s="10"/>
    </row>
    <row r="124" spans="1:11" ht="15" customHeight="1" x14ac:dyDescent="0.2">
      <c r="A124" s="138"/>
      <c r="B124" s="858" t="s">
        <v>705</v>
      </c>
      <c r="C124" s="719" t="s">
        <v>712</v>
      </c>
      <c r="D124" s="760"/>
      <c r="E124" s="835"/>
      <c r="F124" s="835"/>
      <c r="G124" s="836">
        <v>0.03</v>
      </c>
      <c r="H124" s="837" t="str">
        <f>IF(AND(ISNUMBER(D124),ISNUMBER(G124)),D124*G124,"")</f>
        <v/>
      </c>
      <c r="I124" s="132"/>
      <c r="J124" s="132"/>
      <c r="K124" s="10"/>
    </row>
    <row r="125" spans="1:11" ht="15" customHeight="1" x14ac:dyDescent="0.2">
      <c r="A125" s="138"/>
      <c r="B125" s="857" t="s">
        <v>706</v>
      </c>
      <c r="C125" s="719" t="s">
        <v>713</v>
      </c>
      <c r="D125" s="838"/>
      <c r="E125" s="835"/>
      <c r="F125" s="835"/>
      <c r="G125" s="839"/>
      <c r="H125" s="829"/>
      <c r="I125" s="132"/>
      <c r="J125" s="132"/>
      <c r="K125" s="10"/>
    </row>
    <row r="126" spans="1:11" ht="15" customHeight="1" x14ac:dyDescent="0.2">
      <c r="A126" s="138"/>
      <c r="B126" s="858" t="s">
        <v>704</v>
      </c>
      <c r="C126" s="719" t="s">
        <v>713</v>
      </c>
      <c r="D126" s="750"/>
      <c r="E126" s="835"/>
      <c r="F126" s="835"/>
      <c r="G126" s="836">
        <v>0.05</v>
      </c>
      <c r="H126" s="837" t="str">
        <f>IF(AND(ISNUMBER(D126),ISNUMBER(G126)),D126*G126,"")</f>
        <v/>
      </c>
      <c r="I126" s="132"/>
      <c r="J126" s="132"/>
      <c r="K126" s="10"/>
    </row>
    <row r="127" spans="1:11" ht="15" customHeight="1" x14ac:dyDescent="0.2">
      <c r="A127" s="138"/>
      <c r="B127" s="858" t="s">
        <v>705</v>
      </c>
      <c r="C127" s="719" t="s">
        <v>713</v>
      </c>
      <c r="D127" s="750"/>
      <c r="E127" s="835"/>
      <c r="F127" s="835"/>
      <c r="G127" s="836">
        <v>0.05</v>
      </c>
      <c r="H127" s="837" t="str">
        <f>IF(AND(ISNUMBER(D127),ISNUMBER(G127)),D127*G127,"")</f>
        <v/>
      </c>
      <c r="I127" s="132"/>
      <c r="J127" s="132"/>
      <c r="K127" s="10"/>
    </row>
    <row r="128" spans="1:11" ht="15" customHeight="1" x14ac:dyDescent="0.2">
      <c r="A128" s="138"/>
      <c r="B128" s="856" t="s">
        <v>612</v>
      </c>
      <c r="C128" s="719" t="s">
        <v>714</v>
      </c>
      <c r="D128" s="859"/>
      <c r="E128" s="835"/>
      <c r="F128" s="835"/>
      <c r="G128" s="836">
        <v>0.1</v>
      </c>
      <c r="H128" s="837" t="str">
        <f>IF(AND(ISNUMBER(D128),ISNUMBER(G128)),D128*G128,"")</f>
        <v/>
      </c>
      <c r="I128" s="132"/>
      <c r="J128" s="132"/>
      <c r="K128" s="10"/>
    </row>
    <row r="129" spans="1:11" ht="15" customHeight="1" x14ac:dyDescent="0.2">
      <c r="A129" s="138"/>
      <c r="B129" s="830" t="s">
        <v>613</v>
      </c>
      <c r="C129" s="719" t="s">
        <v>714</v>
      </c>
      <c r="D129" s="859"/>
      <c r="E129" s="835"/>
      <c r="F129" s="835"/>
      <c r="G129" s="836">
        <v>0.1</v>
      </c>
      <c r="H129" s="837" t="str">
        <f>IF(AND(ISNUMBER(D129),ISNUMBER(G129)),D129*G129,"")</f>
        <v/>
      </c>
      <c r="I129" s="132"/>
      <c r="J129" s="132"/>
      <c r="K129" s="10"/>
    </row>
    <row r="130" spans="1:11" ht="15" customHeight="1" x14ac:dyDescent="0.2">
      <c r="A130" s="138"/>
      <c r="B130" s="830" t="s">
        <v>614</v>
      </c>
      <c r="C130" s="719" t="s">
        <v>714</v>
      </c>
      <c r="D130" s="854"/>
      <c r="E130" s="835"/>
      <c r="F130" s="835"/>
      <c r="G130" s="854"/>
      <c r="H130" s="855"/>
      <c r="I130" s="132"/>
      <c r="J130" s="132"/>
      <c r="K130" s="10"/>
    </row>
    <row r="131" spans="1:11" ht="15" customHeight="1" x14ac:dyDescent="0.2">
      <c r="A131" s="138"/>
      <c r="B131" s="860" t="str">
        <f>Parameters!B50</f>
        <v>Category 1</v>
      </c>
      <c r="C131" s="845"/>
      <c r="D131" s="760"/>
      <c r="E131" s="835"/>
      <c r="F131" s="835"/>
      <c r="G131" s="836">
        <f>Parameters!G50</f>
        <v>0</v>
      </c>
      <c r="H131" s="837" t="str">
        <f>IF(AND(ISNUMBER(D131),ISNUMBER(G131)),D131*G131,"")</f>
        <v/>
      </c>
      <c r="I131" s="132"/>
      <c r="J131" s="132"/>
      <c r="K131" s="10"/>
    </row>
    <row r="132" spans="1:11" ht="15" customHeight="1" x14ac:dyDescent="0.2">
      <c r="A132" s="138"/>
      <c r="B132" s="860" t="str">
        <f>Parameters!B51</f>
        <v>Category 2</v>
      </c>
      <c r="C132" s="845"/>
      <c r="D132" s="760"/>
      <c r="E132" s="835"/>
      <c r="F132" s="835"/>
      <c r="G132" s="836">
        <f>Parameters!G51</f>
        <v>0</v>
      </c>
      <c r="H132" s="837" t="str">
        <f>IF(AND(ISNUMBER(D132),ISNUMBER(G132)),D132*G132,"")</f>
        <v/>
      </c>
      <c r="I132" s="132"/>
      <c r="J132" s="132"/>
      <c r="K132" s="10"/>
    </row>
    <row r="133" spans="1:11" ht="15" customHeight="1" x14ac:dyDescent="0.2">
      <c r="A133" s="138"/>
      <c r="B133" s="860" t="str">
        <f>Parameters!B52</f>
        <v>Category 3</v>
      </c>
      <c r="C133" s="845"/>
      <c r="D133" s="760"/>
      <c r="E133" s="835"/>
      <c r="F133" s="835"/>
      <c r="G133" s="836">
        <f>Parameters!G52</f>
        <v>0</v>
      </c>
      <c r="H133" s="837" t="str">
        <f>IF(AND(ISNUMBER(D133),ISNUMBER(G133)),D133*G133,"")</f>
        <v/>
      </c>
      <c r="I133" s="132"/>
      <c r="J133" s="132"/>
      <c r="K133" s="10"/>
    </row>
    <row r="134" spans="1:11" ht="15" customHeight="1" x14ac:dyDescent="0.2">
      <c r="A134" s="138"/>
      <c r="B134" s="830" t="s">
        <v>723</v>
      </c>
      <c r="C134" s="719" t="s">
        <v>715</v>
      </c>
      <c r="D134" s="854"/>
      <c r="E134" s="835"/>
      <c r="F134" s="835"/>
      <c r="G134" s="854"/>
      <c r="H134" s="855"/>
      <c r="I134" s="132"/>
      <c r="J134" s="132"/>
      <c r="K134" s="10"/>
    </row>
    <row r="135" spans="1:11" ht="15" customHeight="1" x14ac:dyDescent="0.2">
      <c r="A135" s="138"/>
      <c r="B135" s="856" t="s">
        <v>618</v>
      </c>
      <c r="C135" s="719" t="s">
        <v>716</v>
      </c>
      <c r="D135" s="760"/>
      <c r="E135" s="835"/>
      <c r="F135" s="835"/>
      <c r="G135" s="836">
        <f>Parameters!G53</f>
        <v>0</v>
      </c>
      <c r="H135" s="837" t="str">
        <f>IF(AND(ISNUMBER(D135),ISNUMBER(G135)),D135*G135,"")</f>
        <v/>
      </c>
      <c r="I135" s="132"/>
      <c r="J135" s="132"/>
      <c r="K135" s="10"/>
    </row>
    <row r="136" spans="1:11" ht="15" customHeight="1" x14ac:dyDescent="0.2">
      <c r="A136" s="138"/>
      <c r="B136" s="856" t="s">
        <v>30</v>
      </c>
      <c r="C136" s="719" t="s">
        <v>717</v>
      </c>
      <c r="D136" s="859"/>
      <c r="E136" s="835"/>
      <c r="F136" s="835"/>
      <c r="G136" s="836">
        <v>0</v>
      </c>
      <c r="H136" s="837" t="str">
        <f>IF(AND(ISNUMBER(D136),ISNUMBER(G136)),D136*G136,"")</f>
        <v/>
      </c>
      <c r="I136" s="132"/>
      <c r="J136" s="132"/>
      <c r="K136" s="10"/>
    </row>
    <row r="137" spans="1:11" ht="15" customHeight="1" x14ac:dyDescent="0.2">
      <c r="A137" s="138"/>
      <c r="B137" s="743" t="s">
        <v>623</v>
      </c>
      <c r="C137" s="719" t="s">
        <v>718</v>
      </c>
      <c r="D137" s="854"/>
      <c r="E137" s="835"/>
      <c r="F137" s="835"/>
      <c r="G137" s="854"/>
      <c r="H137" s="861"/>
      <c r="I137" s="132"/>
      <c r="J137" s="132"/>
      <c r="K137" s="10"/>
    </row>
    <row r="138" spans="1:11" ht="15" customHeight="1" x14ac:dyDescent="0.2">
      <c r="A138" s="138"/>
      <c r="B138" s="830" t="s">
        <v>624</v>
      </c>
      <c r="C138" s="719" t="s">
        <v>718</v>
      </c>
      <c r="D138" s="854"/>
      <c r="E138" s="835"/>
      <c r="F138" s="835"/>
      <c r="G138" s="854"/>
      <c r="H138" s="861"/>
      <c r="I138" s="132"/>
      <c r="J138" s="132"/>
      <c r="K138" s="10"/>
    </row>
    <row r="139" spans="1:11" ht="15" customHeight="1" x14ac:dyDescent="0.2">
      <c r="A139" s="138"/>
      <c r="B139" s="856" t="s">
        <v>861</v>
      </c>
      <c r="C139" s="719">
        <v>104</v>
      </c>
      <c r="D139" s="760"/>
      <c r="E139" s="835"/>
      <c r="F139" s="835"/>
      <c r="G139" s="836">
        <v>0.03</v>
      </c>
      <c r="H139" s="837" t="str">
        <f>IF(AND(ISNUMBER(D139),ISNUMBER(G139)),D139*G139,"")</f>
        <v/>
      </c>
      <c r="I139" s="132"/>
      <c r="J139" s="132"/>
      <c r="K139" s="10"/>
    </row>
    <row r="140" spans="1:11" ht="15" customHeight="1" x14ac:dyDescent="0.2">
      <c r="A140" s="138"/>
      <c r="B140" s="856" t="s">
        <v>862</v>
      </c>
      <c r="C140" s="719">
        <v>104</v>
      </c>
      <c r="D140" s="859"/>
      <c r="E140" s="835"/>
      <c r="F140" s="835"/>
      <c r="G140" s="836">
        <v>0.05</v>
      </c>
      <c r="H140" s="837" t="str">
        <f>IF(AND(ISNUMBER(D140),ISNUMBER(G140)),D140*G140,"")</f>
        <v/>
      </c>
      <c r="I140" s="132"/>
      <c r="J140" s="132"/>
      <c r="K140" s="10"/>
    </row>
    <row r="141" spans="1:11" ht="15" customHeight="1" x14ac:dyDescent="0.2">
      <c r="A141" s="138"/>
      <c r="B141" s="856" t="s">
        <v>625</v>
      </c>
      <c r="C141" s="719" t="s">
        <v>719</v>
      </c>
      <c r="D141" s="859"/>
      <c r="E141" s="835"/>
      <c r="F141" s="835"/>
      <c r="G141" s="836">
        <v>0.25</v>
      </c>
      <c r="H141" s="837" t="str">
        <f>IF(AND(ISNUMBER(D141),ISNUMBER(G141)),D141*G141,"")</f>
        <v/>
      </c>
      <c r="I141" s="132"/>
      <c r="J141" s="132"/>
      <c r="K141" s="10"/>
    </row>
    <row r="142" spans="1:11" ht="15" customHeight="1" x14ac:dyDescent="0.2">
      <c r="A142" s="138"/>
      <c r="B142" s="830" t="s">
        <v>310</v>
      </c>
      <c r="C142" s="719" t="s">
        <v>718</v>
      </c>
      <c r="D142" s="854"/>
      <c r="E142" s="835"/>
      <c r="F142" s="835"/>
      <c r="G142" s="842"/>
      <c r="H142" s="843"/>
      <c r="I142" s="132"/>
      <c r="J142" s="132"/>
      <c r="K142" s="10"/>
    </row>
    <row r="143" spans="1:11" ht="15" customHeight="1" x14ac:dyDescent="0.2">
      <c r="A143" s="138"/>
      <c r="B143" s="856" t="s">
        <v>861</v>
      </c>
      <c r="C143" s="719">
        <v>104</v>
      </c>
      <c r="D143" s="760"/>
      <c r="E143" s="835"/>
      <c r="F143" s="835"/>
      <c r="G143" s="836">
        <v>0.03</v>
      </c>
      <c r="H143" s="837" t="str">
        <f>IF(AND(ISNUMBER(D143),ISNUMBER(G143)),D143*G143,"")</f>
        <v/>
      </c>
      <c r="I143" s="132"/>
      <c r="J143" s="132"/>
      <c r="K143" s="10"/>
    </row>
    <row r="144" spans="1:11" ht="15" customHeight="1" x14ac:dyDescent="0.2">
      <c r="A144" s="138"/>
      <c r="B144" s="856" t="s">
        <v>862</v>
      </c>
      <c r="C144" s="719">
        <v>104</v>
      </c>
      <c r="D144" s="859"/>
      <c r="E144" s="835"/>
      <c r="F144" s="835"/>
      <c r="G144" s="836">
        <v>0.05</v>
      </c>
      <c r="H144" s="837" t="str">
        <f>IF(AND(ISNUMBER(D144),ISNUMBER(G144)),D144*G144,"")</f>
        <v/>
      </c>
      <c r="I144" s="132"/>
      <c r="J144" s="132"/>
      <c r="K144" s="10"/>
    </row>
    <row r="145" spans="1:11" ht="15" customHeight="1" x14ac:dyDescent="0.2">
      <c r="A145" s="138"/>
      <c r="B145" s="856" t="s">
        <v>625</v>
      </c>
      <c r="C145" s="719" t="s">
        <v>719</v>
      </c>
      <c r="D145" s="859"/>
      <c r="E145" s="835"/>
      <c r="F145" s="835"/>
      <c r="G145" s="836">
        <v>0.25</v>
      </c>
      <c r="H145" s="837" t="str">
        <f>IF(AND(ISNUMBER(D145),ISNUMBER(G145)),D145*G145,"")</f>
        <v/>
      </c>
      <c r="I145" s="132"/>
      <c r="J145" s="132"/>
      <c r="K145" s="10"/>
    </row>
    <row r="146" spans="1:11" ht="15" customHeight="1" x14ac:dyDescent="0.2">
      <c r="A146" s="138"/>
      <c r="B146" s="830" t="s">
        <v>626</v>
      </c>
      <c r="C146" s="719" t="s">
        <v>718</v>
      </c>
      <c r="D146" s="854"/>
      <c r="E146" s="835"/>
      <c r="F146" s="835"/>
      <c r="G146" s="842"/>
      <c r="H146" s="843"/>
      <c r="I146" s="132"/>
      <c r="J146" s="132"/>
      <c r="K146" s="10"/>
    </row>
    <row r="147" spans="1:11" ht="15" customHeight="1" x14ac:dyDescent="0.2">
      <c r="A147" s="138"/>
      <c r="B147" s="856" t="s">
        <v>861</v>
      </c>
      <c r="C147" s="719">
        <v>104</v>
      </c>
      <c r="D147" s="760"/>
      <c r="E147" s="835"/>
      <c r="F147" s="835"/>
      <c r="G147" s="836">
        <v>0.03</v>
      </c>
      <c r="H147" s="837" t="str">
        <f>IF(AND(ISNUMBER(D147),ISNUMBER(G147)),D147*G147,"")</f>
        <v/>
      </c>
      <c r="I147" s="132"/>
      <c r="J147" s="132"/>
      <c r="K147" s="10"/>
    </row>
    <row r="148" spans="1:11" ht="15" customHeight="1" x14ac:dyDescent="0.2">
      <c r="A148" s="138"/>
      <c r="B148" s="856" t="s">
        <v>862</v>
      </c>
      <c r="C148" s="719">
        <v>104</v>
      </c>
      <c r="D148" s="859"/>
      <c r="E148" s="835"/>
      <c r="F148" s="835"/>
      <c r="G148" s="836">
        <v>0.05</v>
      </c>
      <c r="H148" s="837" t="str">
        <f>IF(AND(ISNUMBER(D148),ISNUMBER(G148)),D148*G148,"")</f>
        <v/>
      </c>
      <c r="I148" s="132"/>
      <c r="J148" s="132"/>
      <c r="K148" s="10"/>
    </row>
    <row r="149" spans="1:11" ht="15" customHeight="1" x14ac:dyDescent="0.2">
      <c r="A149" s="138"/>
      <c r="B149" s="856" t="s">
        <v>625</v>
      </c>
      <c r="C149" s="719" t="s">
        <v>719</v>
      </c>
      <c r="D149" s="859"/>
      <c r="E149" s="835"/>
      <c r="F149" s="835"/>
      <c r="G149" s="836">
        <v>0.25</v>
      </c>
      <c r="H149" s="837" t="str">
        <f>IF(AND(ISNUMBER(D149),ISNUMBER(G149)),D149*G149,"")</f>
        <v/>
      </c>
      <c r="I149" s="132"/>
      <c r="J149" s="132"/>
      <c r="K149" s="10"/>
    </row>
    <row r="150" spans="1:11" ht="15" customHeight="1" x14ac:dyDescent="0.2">
      <c r="A150" s="138"/>
      <c r="B150" s="830" t="s">
        <v>208</v>
      </c>
      <c r="C150" s="719" t="s">
        <v>718</v>
      </c>
      <c r="D150" s="854"/>
      <c r="E150" s="835"/>
      <c r="F150" s="835"/>
      <c r="G150" s="842"/>
      <c r="H150" s="843"/>
      <c r="I150" s="132"/>
      <c r="J150" s="132"/>
      <c r="K150" s="10"/>
    </row>
    <row r="151" spans="1:11" ht="15" customHeight="1" x14ac:dyDescent="0.2">
      <c r="A151" s="138"/>
      <c r="B151" s="856" t="s">
        <v>861</v>
      </c>
      <c r="C151" s="719">
        <v>104</v>
      </c>
      <c r="D151" s="760"/>
      <c r="E151" s="835"/>
      <c r="F151" s="835"/>
      <c r="G151" s="836">
        <v>0.03</v>
      </c>
      <c r="H151" s="837" t="str">
        <f>IF(AND(ISNUMBER(D151),ISNUMBER(G151)),D151*G151,"")</f>
        <v/>
      </c>
      <c r="I151" s="132"/>
      <c r="J151" s="132"/>
      <c r="K151" s="10"/>
    </row>
    <row r="152" spans="1:11" ht="15" customHeight="1" x14ac:dyDescent="0.2">
      <c r="A152" s="138"/>
      <c r="B152" s="856" t="s">
        <v>862</v>
      </c>
      <c r="C152" s="719">
        <v>104</v>
      </c>
      <c r="D152" s="859"/>
      <c r="E152" s="835"/>
      <c r="F152" s="835"/>
      <c r="G152" s="836">
        <v>0.05</v>
      </c>
      <c r="H152" s="837" t="str">
        <f>IF(AND(ISNUMBER(D152),ISNUMBER(G152)),D152*G152,"")</f>
        <v/>
      </c>
      <c r="I152" s="132"/>
      <c r="J152" s="132"/>
      <c r="K152" s="10"/>
    </row>
    <row r="153" spans="1:11" ht="15" customHeight="1" x14ac:dyDescent="0.2">
      <c r="A153" s="138"/>
      <c r="B153" s="856" t="s">
        <v>625</v>
      </c>
      <c r="C153" s="719" t="s">
        <v>719</v>
      </c>
      <c r="D153" s="859"/>
      <c r="E153" s="835"/>
      <c r="F153" s="835"/>
      <c r="G153" s="836">
        <v>0.25</v>
      </c>
      <c r="H153" s="837" t="str">
        <f>IF(AND(ISNUMBER(D153),ISNUMBER(G153)),D153*G153,"")</f>
        <v/>
      </c>
      <c r="I153" s="132"/>
      <c r="J153" s="132"/>
      <c r="K153" s="10"/>
    </row>
    <row r="154" spans="1:11" ht="15" customHeight="1" x14ac:dyDescent="0.2">
      <c r="A154" s="138"/>
      <c r="B154" s="743" t="s">
        <v>207</v>
      </c>
      <c r="C154" s="719" t="s">
        <v>843</v>
      </c>
      <c r="D154" s="854"/>
      <c r="E154" s="835"/>
      <c r="F154" s="835"/>
      <c r="G154" s="854"/>
      <c r="H154" s="855"/>
      <c r="I154" s="132"/>
      <c r="J154" s="132"/>
      <c r="K154" s="10"/>
    </row>
    <row r="155" spans="1:11" ht="15" customHeight="1" x14ac:dyDescent="0.2">
      <c r="A155" s="138"/>
      <c r="B155" s="830" t="s">
        <v>724</v>
      </c>
      <c r="C155" s="719" t="s">
        <v>720</v>
      </c>
      <c r="D155" s="854"/>
      <c r="E155" s="835"/>
      <c r="F155" s="835"/>
      <c r="G155" s="854"/>
      <c r="H155" s="855"/>
      <c r="I155" s="132"/>
      <c r="J155" s="132"/>
      <c r="K155" s="10"/>
    </row>
    <row r="156" spans="1:11" ht="15" customHeight="1" x14ac:dyDescent="0.2">
      <c r="A156" s="138"/>
      <c r="B156" s="856" t="s">
        <v>725</v>
      </c>
      <c r="C156" s="719">
        <v>108</v>
      </c>
      <c r="D156" s="859"/>
      <c r="E156" s="835"/>
      <c r="F156" s="835"/>
      <c r="G156" s="836">
        <v>0.2</v>
      </c>
      <c r="H156" s="837" t="str">
        <f>IF(AND(ISNUMBER(D156),ISNUMBER(G156)),D156*G156,"")</f>
        <v/>
      </c>
      <c r="I156" s="132"/>
      <c r="J156" s="132"/>
      <c r="K156" s="10"/>
    </row>
    <row r="157" spans="1:11" ht="15" customHeight="1" x14ac:dyDescent="0.2">
      <c r="A157" s="138"/>
      <c r="B157" s="856" t="s">
        <v>726</v>
      </c>
      <c r="C157" s="719">
        <v>107</v>
      </c>
      <c r="D157" s="859"/>
      <c r="E157" s="835"/>
      <c r="F157" s="835"/>
      <c r="G157" s="836">
        <v>0.4</v>
      </c>
      <c r="H157" s="837" t="str">
        <f>IF(AND(ISNUMBER(D157),ISNUMBER(G157)),D157*G157,"")</f>
        <v/>
      </c>
      <c r="I157" s="132"/>
      <c r="J157" s="132"/>
      <c r="K157" s="10"/>
    </row>
    <row r="158" spans="1:11" ht="15" customHeight="1" x14ac:dyDescent="0.2">
      <c r="A158" s="138"/>
      <c r="B158" s="830" t="s">
        <v>727</v>
      </c>
      <c r="C158" s="719" t="s">
        <v>720</v>
      </c>
      <c r="D158" s="854"/>
      <c r="E158" s="835"/>
      <c r="F158" s="835"/>
      <c r="G158" s="854"/>
      <c r="H158" s="855"/>
      <c r="I158" s="132"/>
      <c r="J158" s="132"/>
      <c r="K158" s="10"/>
    </row>
    <row r="159" spans="1:11" ht="15" customHeight="1" x14ac:dyDescent="0.2">
      <c r="A159" s="138"/>
      <c r="B159" s="856" t="s">
        <v>725</v>
      </c>
      <c r="C159" s="719">
        <v>108</v>
      </c>
      <c r="D159" s="859"/>
      <c r="E159" s="835"/>
      <c r="F159" s="835"/>
      <c r="G159" s="836">
        <v>0.2</v>
      </c>
      <c r="H159" s="837" t="str">
        <f t="shared" ref="H159:H165" si="1">IF(AND(ISNUMBER(D159),ISNUMBER(G159)),D159*G159,"")</f>
        <v/>
      </c>
      <c r="I159" s="132"/>
      <c r="J159" s="132"/>
      <c r="K159" s="10"/>
    </row>
    <row r="160" spans="1:11" ht="15" customHeight="1" x14ac:dyDescent="0.2">
      <c r="A160" s="138"/>
      <c r="B160" s="856" t="s">
        <v>726</v>
      </c>
      <c r="C160" s="719">
        <v>107</v>
      </c>
      <c r="D160" s="859"/>
      <c r="E160" s="835"/>
      <c r="F160" s="835"/>
      <c r="G160" s="836">
        <v>0.4</v>
      </c>
      <c r="H160" s="837" t="str">
        <f t="shared" si="1"/>
        <v/>
      </c>
      <c r="I160" s="132"/>
      <c r="J160" s="132"/>
      <c r="K160" s="10"/>
    </row>
    <row r="161" spans="1:20" ht="15" customHeight="1" x14ac:dyDescent="0.2">
      <c r="A161" s="138"/>
      <c r="B161" s="830" t="s">
        <v>603</v>
      </c>
      <c r="C161" s="719">
        <v>105</v>
      </c>
      <c r="D161" s="859"/>
      <c r="E161" s="835"/>
      <c r="F161" s="835"/>
      <c r="G161" s="836">
        <v>0.25</v>
      </c>
      <c r="H161" s="837" t="str">
        <f t="shared" si="1"/>
        <v/>
      </c>
      <c r="I161" s="132"/>
      <c r="J161" s="132"/>
      <c r="K161" s="10"/>
    </row>
    <row r="162" spans="1:20" ht="15" customHeight="1" x14ac:dyDescent="0.2">
      <c r="A162" s="138"/>
      <c r="B162" s="830" t="s">
        <v>653</v>
      </c>
      <c r="C162" s="719">
        <v>109</v>
      </c>
      <c r="D162" s="859"/>
      <c r="E162" s="835"/>
      <c r="F162" s="835"/>
      <c r="G162" s="836">
        <v>1</v>
      </c>
      <c r="H162" s="837" t="str">
        <f t="shared" si="1"/>
        <v/>
      </c>
      <c r="I162" s="132"/>
      <c r="J162" s="132"/>
      <c r="K162" s="10"/>
    </row>
    <row r="163" spans="1:20" ht="15" customHeight="1" x14ac:dyDescent="0.2">
      <c r="A163" s="138"/>
      <c r="B163" s="830" t="s">
        <v>208</v>
      </c>
      <c r="C163" s="719">
        <v>109</v>
      </c>
      <c r="D163" s="859"/>
      <c r="E163" s="835"/>
      <c r="F163" s="835"/>
      <c r="G163" s="836">
        <v>1</v>
      </c>
      <c r="H163" s="837" t="str">
        <f t="shared" si="1"/>
        <v/>
      </c>
      <c r="I163" s="132"/>
      <c r="J163" s="132"/>
      <c r="K163" s="10"/>
    </row>
    <row r="164" spans="1:20" ht="15" customHeight="1" x14ac:dyDescent="0.2">
      <c r="A164" s="138"/>
      <c r="B164" s="743" t="s">
        <v>457</v>
      </c>
      <c r="C164" s="719">
        <v>110</v>
      </c>
      <c r="D164" s="859"/>
      <c r="E164" s="835"/>
      <c r="F164" s="835"/>
      <c r="G164" s="836">
        <v>1</v>
      </c>
      <c r="H164" s="837" t="str">
        <f t="shared" si="1"/>
        <v/>
      </c>
      <c r="I164" s="132"/>
      <c r="J164" s="132"/>
      <c r="K164" s="10"/>
    </row>
    <row r="165" spans="1:20" ht="15" customHeight="1" x14ac:dyDescent="0.2">
      <c r="A165" s="138"/>
      <c r="B165" s="862" t="s">
        <v>654</v>
      </c>
      <c r="C165" s="863"/>
      <c r="D165" s="864"/>
      <c r="E165" s="847"/>
      <c r="F165" s="847"/>
      <c r="G165" s="848">
        <v>1</v>
      </c>
      <c r="H165" s="849" t="str">
        <f t="shared" si="1"/>
        <v/>
      </c>
      <c r="I165" s="132"/>
      <c r="J165" s="132"/>
      <c r="K165" s="10"/>
    </row>
    <row r="166" spans="1:20" ht="15" customHeight="1" x14ac:dyDescent="0.2">
      <c r="A166" s="138"/>
      <c r="B166" s="865" t="s">
        <v>655</v>
      </c>
      <c r="C166" s="866"/>
      <c r="D166" s="812"/>
      <c r="E166" s="813"/>
      <c r="F166" s="813"/>
      <c r="G166" s="817"/>
      <c r="H166" s="819" t="str">
        <f>IF(AND(ISNUMBER(H119),ISNUMBER(H120),ISNUMBER(H126),ISNUMBER(H127),ISNUMBER(H128), ISNUMBER(H129), ISNUMBER(H136), ISNUMBER(H140), ISNUMBER(H141), ISNUMBER(H144), ISNUMBER(H145), ISNUMBER(H148), ISNUMBER(H149),ISNUMBER(H152),ISNUMBER(H153), ISNUMBER(H156), ISNUMBER(H157), ISNUMBER(H159), ISNUMBER(H160), ISNUMBER(H161), ISNUMBER(H162), ISNUMBER(H163), ISNUMBER(H164), ISNUMBER(H165)),SUM(H116:H117,H119:H120,H123:H124,H126:H129,H131:H133,H135:H136,H139:H141,H143:H145,H147:H149,H151:H153,H156:H157,H159:H165),"")</f>
        <v/>
      </c>
      <c r="I166" s="132"/>
      <c r="J166" s="132"/>
      <c r="K166" s="10"/>
    </row>
    <row r="167" spans="1:20" ht="15" customHeight="1" x14ac:dyDescent="0.2">
      <c r="A167" s="182"/>
      <c r="B167" s="183"/>
      <c r="C167" s="118"/>
      <c r="D167" s="118"/>
      <c r="E167" s="118"/>
      <c r="F167" s="118"/>
      <c r="G167" s="118"/>
      <c r="H167" s="118"/>
      <c r="I167" s="132"/>
      <c r="J167" s="132"/>
      <c r="K167" s="10"/>
    </row>
    <row r="168" spans="1:20" ht="30" customHeight="1" x14ac:dyDescent="0.2">
      <c r="A168" s="182"/>
      <c r="B168" s="780" t="s">
        <v>844</v>
      </c>
      <c r="C168" s="867"/>
      <c r="D168" s="713"/>
      <c r="E168" s="713"/>
      <c r="F168" s="713"/>
      <c r="G168" s="754"/>
      <c r="H168" s="787"/>
      <c r="I168" s="132"/>
      <c r="J168" s="132"/>
      <c r="K168" s="10"/>
    </row>
    <row r="169" spans="1:20" ht="15" customHeight="1" x14ac:dyDescent="0.2">
      <c r="A169" s="182"/>
      <c r="B169" s="743" t="s">
        <v>292</v>
      </c>
      <c r="C169" s="719" t="s">
        <v>845</v>
      </c>
      <c r="D169" s="717"/>
      <c r="E169" s="716"/>
      <c r="F169" s="716"/>
      <c r="G169" s="756"/>
      <c r="H169" s="757"/>
      <c r="I169" s="132"/>
      <c r="J169" s="132"/>
      <c r="K169" s="10"/>
    </row>
    <row r="170" spans="1:20" ht="15" customHeight="1" x14ac:dyDescent="0.2">
      <c r="A170" s="182"/>
      <c r="B170" s="806" t="str">
        <f>CONCATENATE("Check: row ", ROW(B169), " ≤ sum of rows ", ROW(B162), " and ", ROW(B163))</f>
        <v>Check: row 169 ≤ sum of rows 162 and 163</v>
      </c>
      <c r="C170" s="845"/>
      <c r="D170" s="1536" t="str">
        <f>IF((D169&lt;=D162+D163),"Pass","Fail")</f>
        <v>Pass</v>
      </c>
      <c r="E170" s="716"/>
      <c r="F170" s="716"/>
      <c r="G170" s="756"/>
      <c r="H170" s="757"/>
      <c r="I170" s="132"/>
      <c r="J170" s="132"/>
      <c r="K170" s="10"/>
    </row>
    <row r="171" spans="1:20" ht="15" customHeight="1" x14ac:dyDescent="0.2">
      <c r="A171" s="182"/>
      <c r="B171" s="743" t="s">
        <v>290</v>
      </c>
      <c r="C171" s="719" t="s">
        <v>845</v>
      </c>
      <c r="D171" s="717"/>
      <c r="E171" s="716"/>
      <c r="F171" s="716"/>
      <c r="G171" s="756"/>
      <c r="H171" s="757"/>
      <c r="I171" s="132"/>
      <c r="J171" s="132"/>
      <c r="K171" s="10"/>
    </row>
    <row r="172" spans="1:20" ht="15" customHeight="1" x14ac:dyDescent="0.2">
      <c r="A172" s="182"/>
      <c r="B172" s="806" t="str">
        <f>CONCATENATE("Check: row ", ROW(B171), " ≤ sum of rows ", ROW(B162), " and ", ROW(B163))</f>
        <v>Check: row 171 ≤ sum of rows 162 and 163</v>
      </c>
      <c r="C172" s="845"/>
      <c r="D172" s="1536" t="str">
        <f>IF((D171&lt;=D162+D163),"Pass","Fail")</f>
        <v>Pass</v>
      </c>
      <c r="E172" s="716"/>
      <c r="F172" s="716"/>
      <c r="G172" s="756"/>
      <c r="H172" s="757"/>
      <c r="I172" s="132"/>
      <c r="J172" s="132"/>
      <c r="K172" s="10"/>
    </row>
    <row r="173" spans="1:20" ht="30" customHeight="1" x14ac:dyDescent="0.2">
      <c r="A173" s="182"/>
      <c r="B173" s="743" t="s">
        <v>728</v>
      </c>
      <c r="C173" s="719">
        <v>96</v>
      </c>
      <c r="D173" s="717"/>
      <c r="E173" s="716"/>
      <c r="F173" s="716"/>
      <c r="G173" s="756"/>
      <c r="H173" s="757"/>
      <c r="I173" s="132"/>
      <c r="J173" s="132"/>
      <c r="K173" s="10"/>
    </row>
    <row r="174" spans="1:20" ht="15" customHeight="1" x14ac:dyDescent="0.2">
      <c r="A174" s="182"/>
      <c r="B174" s="807" t="str">
        <f>CONCATENATE("Check: row ", ROW(B173), " ≤ sum of rows ", ROW(B155), " to ", ROW(B163))</f>
        <v>Check: row 173 ≤ sum of rows 155 to 163</v>
      </c>
      <c r="C174" s="868"/>
      <c r="D174" s="789" t="str">
        <f>IF((D173&lt;=SUM(D155:D163)),"Pass","Fail")</f>
        <v>Pass</v>
      </c>
      <c r="E174" s="728"/>
      <c r="F174" s="728"/>
      <c r="G174" s="778"/>
      <c r="H174" s="790"/>
      <c r="I174" s="132"/>
      <c r="J174" s="132"/>
      <c r="K174" s="10"/>
    </row>
    <row r="175" spans="1:20" s="126" customFormat="1" ht="60" customHeight="1" x14ac:dyDescent="0.25">
      <c r="A175" s="1685" t="s">
        <v>1112</v>
      </c>
      <c r="B175" s="1685"/>
      <c r="C175" s="1685"/>
      <c r="D175" s="1685"/>
      <c r="E175" s="1685"/>
      <c r="F175" s="1685"/>
      <c r="G175" s="1685"/>
      <c r="H175" s="1685"/>
      <c r="I175" s="1685"/>
      <c r="J175" s="1685"/>
      <c r="K175" s="1714"/>
      <c r="L175" s="132"/>
      <c r="M175" s="132"/>
      <c r="N175" s="132"/>
      <c r="O175" s="132"/>
      <c r="P175" s="132"/>
      <c r="Q175" s="132"/>
      <c r="R175" s="132"/>
      <c r="S175" s="132"/>
      <c r="T175" s="132"/>
    </row>
    <row r="176" spans="1:20" ht="45" customHeight="1" x14ac:dyDescent="0.2">
      <c r="A176" s="138"/>
      <c r="B176" s="879"/>
      <c r="C176" s="731" t="s">
        <v>832</v>
      </c>
      <c r="D176" s="731" t="s">
        <v>656</v>
      </c>
      <c r="E176" s="731" t="s">
        <v>657</v>
      </c>
      <c r="F176" s="811"/>
      <c r="G176" s="731" t="s">
        <v>584</v>
      </c>
      <c r="H176" s="733" t="s">
        <v>585</v>
      </c>
      <c r="I176" s="132"/>
      <c r="J176" s="132"/>
      <c r="K176" s="10"/>
    </row>
    <row r="177" spans="1:11" ht="15" customHeight="1" x14ac:dyDescent="0.2">
      <c r="A177" s="138"/>
      <c r="B177" s="869" t="s">
        <v>846</v>
      </c>
      <c r="C177" s="711" t="s">
        <v>729</v>
      </c>
      <c r="D177" s="850"/>
      <c r="E177" s="850"/>
      <c r="F177" s="821"/>
      <c r="G177" s="870"/>
      <c r="H177" s="871"/>
      <c r="I177" s="132"/>
      <c r="J177" s="132"/>
      <c r="K177" s="10"/>
    </row>
    <row r="178" spans="1:11" ht="15" customHeight="1" x14ac:dyDescent="0.2">
      <c r="A178" s="138"/>
      <c r="B178" s="872" t="s">
        <v>730</v>
      </c>
      <c r="C178" s="719" t="s">
        <v>729</v>
      </c>
      <c r="D178" s="859"/>
      <c r="E178" s="859"/>
      <c r="F178" s="826"/>
      <c r="G178" s="836">
        <v>0</v>
      </c>
      <c r="H178" s="837" t="str">
        <f>IF(AND(ISNUMBER(D178),ISNUMBER(G178)),D178*G178,"")</f>
        <v/>
      </c>
      <c r="I178" s="132"/>
      <c r="J178" s="132"/>
      <c r="K178" s="10"/>
    </row>
    <row r="179" spans="1:11" ht="15" customHeight="1" x14ac:dyDescent="0.2">
      <c r="A179" s="138"/>
      <c r="B179" s="873" t="s">
        <v>143</v>
      </c>
      <c r="C179" s="719" t="s">
        <v>729</v>
      </c>
      <c r="D179" s="859"/>
      <c r="E179" s="859"/>
      <c r="F179" s="826"/>
      <c r="G179" s="832"/>
      <c r="H179" s="843"/>
      <c r="I179" s="132"/>
      <c r="J179" s="132"/>
      <c r="K179" s="10"/>
    </row>
    <row r="180" spans="1:11" ht="15" customHeight="1" x14ac:dyDescent="0.2">
      <c r="A180" s="138"/>
      <c r="B180" s="881" t="str">
        <f>CONCATENATE("Check: row ", ROW(B179), " ≤ row ", ROW(LCR!B178),)</f>
        <v>Check: row 179 ≤ row 178</v>
      </c>
      <c r="C180" s="845"/>
      <c r="D180" s="1536" t="str">
        <f>IF((D179&lt;=D178),"Pass","Fail")</f>
        <v>Pass</v>
      </c>
      <c r="E180" s="1536" t="str">
        <f>IF((E179&lt;=E178),"Pass","Fail")</f>
        <v>Pass</v>
      </c>
      <c r="F180" s="826"/>
      <c r="G180" s="832"/>
      <c r="H180" s="843"/>
      <c r="I180" s="132"/>
      <c r="J180" s="132"/>
      <c r="K180" s="10"/>
    </row>
    <row r="181" spans="1:11" ht="15" customHeight="1" x14ac:dyDescent="0.2">
      <c r="A181" s="138"/>
      <c r="B181" s="872" t="s">
        <v>731</v>
      </c>
      <c r="C181" s="719" t="s">
        <v>729</v>
      </c>
      <c r="D181" s="717"/>
      <c r="E181" s="717"/>
      <c r="F181" s="826"/>
      <c r="G181" s="836">
        <v>0</v>
      </c>
      <c r="H181" s="837" t="str">
        <f>IF(AND(ISNUMBER(D181),ISNUMBER(G181)),D181*G181,"")</f>
        <v/>
      </c>
      <c r="I181" s="132"/>
      <c r="J181" s="132"/>
      <c r="K181" s="10"/>
    </row>
    <row r="182" spans="1:11" ht="15" customHeight="1" x14ac:dyDescent="0.2">
      <c r="A182" s="138"/>
      <c r="B182" s="873" t="s">
        <v>143</v>
      </c>
      <c r="C182" s="719" t="s">
        <v>729</v>
      </c>
      <c r="D182" s="717"/>
      <c r="E182" s="717"/>
      <c r="F182" s="826"/>
      <c r="G182" s="832"/>
      <c r="H182" s="843"/>
      <c r="I182" s="132"/>
      <c r="J182" s="132"/>
      <c r="K182" s="10"/>
    </row>
    <row r="183" spans="1:11" ht="15" customHeight="1" x14ac:dyDescent="0.2">
      <c r="A183" s="138"/>
      <c r="B183" s="881" t="str">
        <f>CONCATENATE("Check: row ", ROW(B182), " ≤ row ", ROW(LCR!B181),)</f>
        <v>Check: row 182 ≤ row 181</v>
      </c>
      <c r="C183" s="845"/>
      <c r="D183" s="1536" t="str">
        <f>IF((D182&lt;=D181),"Pass","Fail")</f>
        <v>Pass</v>
      </c>
      <c r="E183" s="1536" t="str">
        <f>IF((E182&lt;=E181),"Pass","Fail")</f>
        <v>Pass</v>
      </c>
      <c r="F183" s="826"/>
      <c r="G183" s="832"/>
      <c r="H183" s="843"/>
      <c r="I183" s="132"/>
      <c r="J183" s="132"/>
      <c r="K183" s="10"/>
    </row>
    <row r="184" spans="1:11" ht="15" customHeight="1" x14ac:dyDescent="0.2">
      <c r="A184" s="138"/>
      <c r="B184" s="872" t="s">
        <v>732</v>
      </c>
      <c r="C184" s="719" t="s">
        <v>729</v>
      </c>
      <c r="D184" s="760"/>
      <c r="E184" s="760"/>
      <c r="F184" s="826"/>
      <c r="G184" s="836">
        <v>0</v>
      </c>
      <c r="H184" s="837" t="str">
        <f>IF(AND(ISNUMBER(D184),ISNUMBER(G184)),D184*G184,"")</f>
        <v/>
      </c>
      <c r="I184" s="132"/>
      <c r="J184" s="132"/>
      <c r="K184" s="10"/>
    </row>
    <row r="185" spans="1:11" ht="15" customHeight="1" x14ac:dyDescent="0.2">
      <c r="A185" s="138"/>
      <c r="B185" s="873" t="s">
        <v>143</v>
      </c>
      <c r="C185" s="719" t="s">
        <v>729</v>
      </c>
      <c r="D185" s="760"/>
      <c r="E185" s="760"/>
      <c r="F185" s="826"/>
      <c r="G185" s="832"/>
      <c r="H185" s="843"/>
      <c r="I185" s="132"/>
      <c r="J185" s="132"/>
      <c r="K185" s="10"/>
    </row>
    <row r="186" spans="1:11" ht="15" customHeight="1" x14ac:dyDescent="0.2">
      <c r="A186" s="138"/>
      <c r="B186" s="881" t="str">
        <f>CONCATENATE("Check: row ", ROW(B185), " ≤ row ", ROW(LCR!B184),)</f>
        <v>Check: row 185 ≤ row 184</v>
      </c>
      <c r="C186" s="845"/>
      <c r="D186" s="1536" t="str">
        <f>IF((D185&lt;=D184),"Pass","Fail")</f>
        <v>Pass</v>
      </c>
      <c r="E186" s="1536" t="str">
        <f>IF((E185&lt;=E184),"Pass","Fail")</f>
        <v>Pass</v>
      </c>
      <c r="F186" s="826"/>
      <c r="G186" s="832"/>
      <c r="H186" s="843"/>
      <c r="I186" s="132"/>
      <c r="J186" s="132"/>
      <c r="K186" s="10"/>
    </row>
    <row r="187" spans="1:11" ht="15" customHeight="1" x14ac:dyDescent="0.2">
      <c r="A187" s="138"/>
      <c r="B187" s="872" t="s">
        <v>733</v>
      </c>
      <c r="C187" s="719" t="s">
        <v>729</v>
      </c>
      <c r="D187" s="760"/>
      <c r="E187" s="760"/>
      <c r="F187" s="826"/>
      <c r="G187" s="836">
        <v>0</v>
      </c>
      <c r="H187" s="837" t="str">
        <f>IF(AND(ISNUMBER(D187),ISNUMBER(G187)),D187*G187,"")</f>
        <v/>
      </c>
      <c r="I187" s="132"/>
      <c r="J187" s="132"/>
      <c r="K187" s="10"/>
    </row>
    <row r="188" spans="1:11" ht="15" customHeight="1" x14ac:dyDescent="0.2">
      <c r="A188" s="138"/>
      <c r="B188" s="873" t="s">
        <v>143</v>
      </c>
      <c r="C188" s="719" t="s">
        <v>729</v>
      </c>
      <c r="D188" s="760"/>
      <c r="E188" s="760"/>
      <c r="F188" s="826"/>
      <c r="G188" s="832"/>
      <c r="H188" s="843"/>
      <c r="I188" s="132"/>
      <c r="J188" s="132"/>
      <c r="K188" s="10"/>
    </row>
    <row r="189" spans="1:11" ht="15" customHeight="1" x14ac:dyDescent="0.2">
      <c r="A189" s="138"/>
      <c r="B189" s="881" t="str">
        <f>CONCATENATE("Check: row ", ROW(B188), " ≤ row ", ROW(LCR!B187),)</f>
        <v>Check: row 188 ≤ row 187</v>
      </c>
      <c r="C189" s="845"/>
      <c r="D189" s="1536" t="str">
        <f>IF((D188&lt;=D187),"Pass","Fail")</f>
        <v>Pass</v>
      </c>
      <c r="E189" s="1536" t="str">
        <f>IF((E188&lt;=E187),"Pass","Fail")</f>
        <v>Pass</v>
      </c>
      <c r="F189" s="826"/>
      <c r="G189" s="832"/>
      <c r="H189" s="843"/>
      <c r="I189" s="132"/>
      <c r="J189" s="132"/>
      <c r="K189" s="10"/>
    </row>
    <row r="190" spans="1:11" ht="15" customHeight="1" x14ac:dyDescent="0.2">
      <c r="A190" s="138"/>
      <c r="B190" s="872" t="s">
        <v>734</v>
      </c>
      <c r="C190" s="719" t="s">
        <v>729</v>
      </c>
      <c r="D190" s="717"/>
      <c r="E190" s="717"/>
      <c r="F190" s="826"/>
      <c r="G190" s="836">
        <v>0</v>
      </c>
      <c r="H190" s="837" t="str">
        <f>IF(AND(ISNUMBER(D190),ISNUMBER(G190)),D190*G190,"")</f>
        <v/>
      </c>
      <c r="I190" s="132"/>
      <c r="J190" s="132"/>
      <c r="K190" s="10"/>
    </row>
    <row r="191" spans="1:11" ht="15" customHeight="1" x14ac:dyDescent="0.2">
      <c r="A191" s="138"/>
      <c r="B191" s="874" t="s">
        <v>847</v>
      </c>
      <c r="C191" s="719" t="s">
        <v>729</v>
      </c>
      <c r="D191" s="717"/>
      <c r="E191" s="717"/>
      <c r="F191" s="826"/>
      <c r="G191" s="836">
        <v>0</v>
      </c>
      <c r="H191" s="837" t="str">
        <f>IF(AND(ISNUMBER(D191),ISNUMBER(G191)),D191*G191,"")</f>
        <v/>
      </c>
      <c r="I191" s="132"/>
      <c r="J191" s="132"/>
      <c r="K191" s="10"/>
    </row>
    <row r="192" spans="1:11" ht="15" customHeight="1" x14ac:dyDescent="0.2">
      <c r="A192" s="138"/>
      <c r="B192" s="872" t="s">
        <v>143</v>
      </c>
      <c r="C192" s="719" t="s">
        <v>729</v>
      </c>
      <c r="D192" s="717"/>
      <c r="E192" s="717"/>
      <c r="F192" s="826"/>
      <c r="G192" s="832"/>
      <c r="H192" s="843"/>
      <c r="I192" s="9"/>
      <c r="J192" s="9"/>
      <c r="K192" s="10"/>
    </row>
    <row r="193" spans="1:11" ht="15" customHeight="1" x14ac:dyDescent="0.2">
      <c r="A193" s="138"/>
      <c r="B193" s="806" t="str">
        <f>CONCATENATE("Check: row ", ROW(B192), " ≤ row ", ROW(LCR!B191),)</f>
        <v>Check: row 192 ≤ row 191</v>
      </c>
      <c r="C193" s="845"/>
      <c r="D193" s="1536" t="str">
        <f>IF((D192&lt;=D191),"Pass","Fail")</f>
        <v>Pass</v>
      </c>
      <c r="E193" s="1536" t="str">
        <f>IF((E192&lt;=E191),"Pass","Fail")</f>
        <v>Pass</v>
      </c>
      <c r="F193" s="826"/>
      <c r="G193" s="832"/>
      <c r="H193" s="843"/>
      <c r="I193" s="9"/>
      <c r="J193" s="9"/>
      <c r="K193" s="10"/>
    </row>
    <row r="194" spans="1:11" ht="15" customHeight="1" x14ac:dyDescent="0.2">
      <c r="A194" s="138"/>
      <c r="B194" s="874" t="s">
        <v>848</v>
      </c>
      <c r="C194" s="719" t="s">
        <v>729</v>
      </c>
      <c r="D194" s="717"/>
      <c r="E194" s="717"/>
      <c r="F194" s="826"/>
      <c r="G194" s="836">
        <v>0.15</v>
      </c>
      <c r="H194" s="837" t="str">
        <f>IF(AND(ISNUMBER(D194),ISNUMBER(G194)),D194*G194,"")</f>
        <v/>
      </c>
      <c r="I194" s="132"/>
      <c r="J194" s="132"/>
      <c r="K194" s="10"/>
    </row>
    <row r="195" spans="1:11" ht="15" customHeight="1" x14ac:dyDescent="0.2">
      <c r="A195" s="138"/>
      <c r="B195" s="872" t="s">
        <v>143</v>
      </c>
      <c r="C195" s="719" t="s">
        <v>729</v>
      </c>
      <c r="D195" s="717"/>
      <c r="E195" s="717"/>
      <c r="F195" s="826"/>
      <c r="G195" s="832"/>
      <c r="H195" s="843"/>
      <c r="I195" s="9"/>
      <c r="J195" s="9"/>
      <c r="K195" s="10"/>
    </row>
    <row r="196" spans="1:11" ht="15" customHeight="1" x14ac:dyDescent="0.2">
      <c r="A196" s="138"/>
      <c r="B196" s="806" t="str">
        <f>CONCATENATE("Check: row ", ROW(B195), " ≤ row ", ROW(LCR!B194),)</f>
        <v>Check: row 195 ≤ row 194</v>
      </c>
      <c r="C196" s="845"/>
      <c r="D196" s="1536" t="str">
        <f>IF((D195&lt;=D194),"Pass","Fail")</f>
        <v>Pass</v>
      </c>
      <c r="E196" s="1536" t="str">
        <f>IF((E195&lt;=E194),"Pass","Fail")</f>
        <v>Pass</v>
      </c>
      <c r="F196" s="826"/>
      <c r="G196" s="832"/>
      <c r="H196" s="843"/>
      <c r="I196" s="9"/>
      <c r="J196" s="9"/>
      <c r="K196" s="10"/>
    </row>
    <row r="197" spans="1:11" ht="15" customHeight="1" x14ac:dyDescent="0.2">
      <c r="A197" s="138"/>
      <c r="B197" s="874" t="s">
        <v>849</v>
      </c>
      <c r="C197" s="719" t="s">
        <v>729</v>
      </c>
      <c r="D197" s="760"/>
      <c r="E197" s="760"/>
      <c r="F197" s="826"/>
      <c r="G197" s="836">
        <v>0.25</v>
      </c>
      <c r="H197" s="837" t="str">
        <f>IF(AND(ISNUMBER(D197),ISNUMBER(G197)),D197*G197,"")</f>
        <v/>
      </c>
      <c r="I197" s="9"/>
      <c r="J197" s="9"/>
      <c r="K197" s="10"/>
    </row>
    <row r="198" spans="1:11" ht="15" customHeight="1" x14ac:dyDescent="0.2">
      <c r="A198" s="138"/>
      <c r="B198" s="872" t="s">
        <v>143</v>
      </c>
      <c r="C198" s="719" t="s">
        <v>729</v>
      </c>
      <c r="D198" s="760"/>
      <c r="E198" s="760"/>
      <c r="F198" s="826"/>
      <c r="G198" s="832"/>
      <c r="H198" s="843"/>
      <c r="I198" s="9"/>
      <c r="J198" s="9"/>
      <c r="K198" s="10"/>
    </row>
    <row r="199" spans="1:11" ht="15" customHeight="1" x14ac:dyDescent="0.2">
      <c r="A199" s="138"/>
      <c r="B199" s="806" t="str">
        <f>CONCATENATE("Check: row ", ROW(B198), " ≤ row ", ROW(LCR!B197),)</f>
        <v>Check: row 198 ≤ row 197</v>
      </c>
      <c r="C199" s="845"/>
      <c r="D199" s="1536" t="str">
        <f>IF((D198&lt;=D197),"Pass","Fail")</f>
        <v>Pass</v>
      </c>
      <c r="E199" s="1536" t="str">
        <f>IF((E198&lt;=E197),"Pass","Fail")</f>
        <v>Pass</v>
      </c>
      <c r="F199" s="826"/>
      <c r="G199" s="832"/>
      <c r="H199" s="843"/>
      <c r="I199" s="9"/>
      <c r="J199" s="9"/>
      <c r="K199" s="10"/>
    </row>
    <row r="200" spans="1:11" ht="33" customHeight="1" x14ac:dyDescent="0.2">
      <c r="A200" s="138"/>
      <c r="B200" s="744" t="s">
        <v>860</v>
      </c>
      <c r="C200" s="719" t="s">
        <v>729</v>
      </c>
      <c r="D200" s="854"/>
      <c r="E200" s="854"/>
      <c r="F200" s="826"/>
      <c r="G200" s="832"/>
      <c r="H200" s="843"/>
      <c r="I200" s="9"/>
      <c r="J200" s="9"/>
      <c r="K200" s="10"/>
    </row>
    <row r="201" spans="1:11" ht="15" customHeight="1" x14ac:dyDescent="0.2">
      <c r="A201" s="138"/>
      <c r="B201" s="875" t="s">
        <v>850</v>
      </c>
      <c r="C201" s="719" t="s">
        <v>729</v>
      </c>
      <c r="D201" s="788"/>
      <c r="E201" s="788"/>
      <c r="F201" s="826"/>
      <c r="G201" s="836">
        <v>0.25</v>
      </c>
      <c r="H201" s="837" t="str">
        <f>IF(AND(ISNUMBER(D201),ISNUMBER(G201)),D201*G201,"")</f>
        <v/>
      </c>
      <c r="I201" s="9"/>
      <c r="J201" s="9"/>
      <c r="K201" s="10"/>
    </row>
    <row r="202" spans="1:11" ht="15" customHeight="1" x14ac:dyDescent="0.2">
      <c r="A202" s="138"/>
      <c r="B202" s="873" t="s">
        <v>143</v>
      </c>
      <c r="C202" s="719" t="s">
        <v>729</v>
      </c>
      <c r="D202" s="788"/>
      <c r="E202" s="788"/>
      <c r="F202" s="826"/>
      <c r="G202" s="832"/>
      <c r="H202" s="843"/>
      <c r="I202" s="9"/>
      <c r="J202" s="9"/>
      <c r="K202" s="10"/>
    </row>
    <row r="203" spans="1:11" ht="15" customHeight="1" x14ac:dyDescent="0.2">
      <c r="A203" s="138"/>
      <c r="B203" s="881" t="str">
        <f>CONCATENATE("Check: row ", ROW(B202), " ≤ row ", ROW(LCR!B201),)</f>
        <v>Check: row 202 ≤ row 201</v>
      </c>
      <c r="C203" s="845"/>
      <c r="D203" s="1536" t="str">
        <f>IF((D202&lt;=D201),"Pass","Fail")</f>
        <v>Pass</v>
      </c>
      <c r="E203" s="1536" t="str">
        <f>IF((E202&lt;=E201),"Pass","Fail")</f>
        <v>Pass</v>
      </c>
      <c r="F203" s="826"/>
      <c r="G203" s="832"/>
      <c r="H203" s="843"/>
      <c r="I203" s="9"/>
      <c r="J203" s="9"/>
      <c r="K203" s="10"/>
    </row>
    <row r="204" spans="1:11" ht="15" customHeight="1" x14ac:dyDescent="0.2">
      <c r="A204" s="138"/>
      <c r="B204" s="875" t="s">
        <v>851</v>
      </c>
      <c r="C204" s="719" t="s">
        <v>729</v>
      </c>
      <c r="D204" s="760"/>
      <c r="E204" s="760"/>
      <c r="F204" s="826"/>
      <c r="G204" s="836">
        <v>0.5</v>
      </c>
      <c r="H204" s="837" t="str">
        <f>IF(AND(ISNUMBER(D204),ISNUMBER(G204)),D204*G204,"")</f>
        <v/>
      </c>
      <c r="I204" s="9"/>
      <c r="J204" s="9"/>
      <c r="K204" s="10"/>
    </row>
    <row r="205" spans="1:11" ht="15" customHeight="1" x14ac:dyDescent="0.2">
      <c r="A205" s="138"/>
      <c r="B205" s="873" t="s">
        <v>143</v>
      </c>
      <c r="C205" s="719" t="s">
        <v>729</v>
      </c>
      <c r="D205" s="760"/>
      <c r="E205" s="760"/>
      <c r="F205" s="826"/>
      <c r="G205" s="832"/>
      <c r="H205" s="843"/>
      <c r="I205" s="9"/>
      <c r="J205" s="9"/>
      <c r="K205" s="10"/>
    </row>
    <row r="206" spans="1:11" ht="15" customHeight="1" x14ac:dyDescent="0.2">
      <c r="A206" s="138"/>
      <c r="B206" s="881" t="str">
        <f>CONCATENATE("Check: row ", ROW(B205), " ≤ row ", ROW(LCR!B204),)</f>
        <v>Check: row 205 ≤ row 204</v>
      </c>
      <c r="C206" s="845"/>
      <c r="D206" s="1536" t="str">
        <f>IF((D205&lt;=D204),"Pass","Fail")</f>
        <v>Pass</v>
      </c>
      <c r="E206" s="1536" t="str">
        <f>IF((E205&lt;=E204),"Pass","Fail")</f>
        <v>Pass</v>
      </c>
      <c r="F206" s="826"/>
      <c r="G206" s="832"/>
      <c r="H206" s="843"/>
      <c r="I206" s="9"/>
      <c r="J206" s="9"/>
      <c r="K206" s="10"/>
    </row>
    <row r="207" spans="1:11" ht="15" customHeight="1" x14ac:dyDescent="0.2">
      <c r="A207" s="138"/>
      <c r="B207" s="874" t="s">
        <v>852</v>
      </c>
      <c r="C207" s="719" t="s">
        <v>729</v>
      </c>
      <c r="D207" s="854"/>
      <c r="E207" s="854"/>
      <c r="F207" s="826"/>
      <c r="G207" s="832"/>
      <c r="H207" s="843"/>
      <c r="I207" s="132"/>
      <c r="J207" s="132"/>
      <c r="K207" s="10"/>
    </row>
    <row r="208" spans="1:11" ht="15" customHeight="1" x14ac:dyDescent="0.2">
      <c r="A208" s="138"/>
      <c r="B208" s="875" t="s">
        <v>853</v>
      </c>
      <c r="C208" s="719" t="s">
        <v>729</v>
      </c>
      <c r="D208" s="859"/>
      <c r="E208" s="859"/>
      <c r="F208" s="826"/>
      <c r="G208" s="836">
        <v>0.25</v>
      </c>
      <c r="H208" s="837" t="str">
        <f>IF(AND(ISNUMBER(D208),ISNUMBER(G208)),D208*G208,"")</f>
        <v/>
      </c>
      <c r="I208" s="132"/>
      <c r="J208" s="132"/>
      <c r="K208" s="10"/>
    </row>
    <row r="209" spans="1:20" ht="15" customHeight="1" x14ac:dyDescent="0.2">
      <c r="A209" s="138"/>
      <c r="B209" s="876" t="s">
        <v>854</v>
      </c>
      <c r="C209" s="727" t="s">
        <v>729</v>
      </c>
      <c r="D209" s="877"/>
      <c r="E209" s="864"/>
      <c r="F209" s="878"/>
      <c r="G209" s="848">
        <v>1</v>
      </c>
      <c r="H209" s="849" t="str">
        <f>IF(AND(ISNUMBER(D209),ISNUMBER(G209)),D209*G209,"")</f>
        <v/>
      </c>
      <c r="I209" s="132"/>
      <c r="J209" s="132"/>
      <c r="K209" s="10"/>
    </row>
    <row r="210" spans="1:20" ht="15" customHeight="1" x14ac:dyDescent="0.2">
      <c r="A210" s="138"/>
      <c r="B210" s="865" t="s">
        <v>658</v>
      </c>
      <c r="C210" s="818"/>
      <c r="D210" s="880"/>
      <c r="E210" s="880"/>
      <c r="F210" s="812"/>
      <c r="G210" s="880"/>
      <c r="H210" s="819" t="str">
        <f>IF(AND(ISNUMBER(H178),ISNUMBER(H181),ISNUMBER(H190),ISNUMBER(H191),ISNUMBER(H194),ISNUMBER(H208),ISNUMBER(H209)),SUM(H178,H181,H184,H187,H190:H191,H194,H197,H201,H204,H208:H209),"")</f>
        <v/>
      </c>
      <c r="I210" s="132"/>
      <c r="J210" s="132"/>
      <c r="K210" s="10"/>
    </row>
    <row r="211" spans="1:20" s="126" customFormat="1" ht="60" customHeight="1" x14ac:dyDescent="0.25">
      <c r="A211" s="1685" t="s">
        <v>1114</v>
      </c>
      <c r="B211" s="1685"/>
      <c r="C211" s="1685"/>
      <c r="D211" s="1685"/>
      <c r="E211" s="1685"/>
      <c r="F211" s="1685"/>
      <c r="G211" s="1685"/>
      <c r="H211" s="1685"/>
      <c r="I211" s="1685"/>
      <c r="J211" s="1685"/>
      <c r="K211" s="1714"/>
      <c r="L211" s="132"/>
      <c r="M211" s="132"/>
      <c r="N211" s="132"/>
      <c r="O211" s="132"/>
      <c r="P211" s="132"/>
      <c r="Q211" s="132"/>
      <c r="R211" s="132"/>
      <c r="S211" s="132"/>
      <c r="T211" s="132"/>
    </row>
    <row r="212" spans="1:20" ht="30" customHeight="1" x14ac:dyDescent="0.2">
      <c r="A212" s="138"/>
      <c r="B212" s="879"/>
      <c r="C212" s="731" t="s">
        <v>832</v>
      </c>
      <c r="D212" s="731" t="s">
        <v>550</v>
      </c>
      <c r="E212" s="638"/>
      <c r="F212" s="638"/>
      <c r="G212" s="731" t="s">
        <v>584</v>
      </c>
      <c r="H212" s="733" t="s">
        <v>585</v>
      </c>
      <c r="I212" s="132"/>
      <c r="J212" s="132"/>
      <c r="K212" s="10"/>
    </row>
    <row r="213" spans="1:20" ht="15" customHeight="1" x14ac:dyDescent="0.2">
      <c r="A213" s="138"/>
      <c r="B213" s="887" t="s">
        <v>738</v>
      </c>
      <c r="C213" s="802" t="s">
        <v>758</v>
      </c>
      <c r="D213" s="888"/>
      <c r="E213" s="889"/>
      <c r="F213" s="889"/>
      <c r="G213" s="890">
        <v>1</v>
      </c>
      <c r="H213" s="891" t="str">
        <f>IF(AND(ISNUMBER(D213),ISNUMBER(G213)),D213*G213,"")</f>
        <v/>
      </c>
      <c r="I213" s="132"/>
      <c r="J213" s="132"/>
      <c r="K213" s="10"/>
    </row>
    <row r="214" spans="1:20" ht="15" customHeight="1" x14ac:dyDescent="0.2">
      <c r="A214" s="138"/>
      <c r="B214" s="744" t="s">
        <v>855</v>
      </c>
      <c r="C214" s="719">
        <v>118</v>
      </c>
      <c r="D214" s="859"/>
      <c r="E214" s="827"/>
      <c r="F214" s="827"/>
      <c r="G214" s="836">
        <v>1</v>
      </c>
      <c r="H214" s="837" t="str">
        <f>IF(AND(ISNUMBER(D214),ISNUMBER(G214)),D214*G214,"")</f>
        <v/>
      </c>
      <c r="I214" s="132"/>
      <c r="J214" s="132"/>
      <c r="K214" s="10"/>
    </row>
    <row r="215" spans="1:20" ht="30" customHeight="1" x14ac:dyDescent="0.2">
      <c r="A215" s="138"/>
      <c r="B215" s="744" t="s">
        <v>659</v>
      </c>
      <c r="C215" s="719">
        <v>119</v>
      </c>
      <c r="D215" s="838"/>
      <c r="E215" s="827"/>
      <c r="F215" s="827"/>
      <c r="G215" s="882"/>
      <c r="H215" s="883"/>
      <c r="I215" s="132"/>
      <c r="J215" s="132"/>
      <c r="K215" s="10"/>
    </row>
    <row r="216" spans="1:20" ht="15" customHeight="1" x14ac:dyDescent="0.2">
      <c r="A216" s="138"/>
      <c r="B216" s="743" t="s">
        <v>739</v>
      </c>
      <c r="C216" s="845"/>
      <c r="D216" s="859"/>
      <c r="E216" s="827"/>
      <c r="F216" s="827"/>
      <c r="G216" s="836">
        <v>0</v>
      </c>
      <c r="H216" s="837" t="str">
        <f t="shared" ref="H216:H222" si="2">IF(AND(ISNUMBER(D216),ISNUMBER(G216)),D216*G216,"")</f>
        <v/>
      </c>
      <c r="I216" s="132"/>
      <c r="J216" s="132"/>
      <c r="K216" s="10"/>
    </row>
    <row r="217" spans="1:20" ht="15" customHeight="1" x14ac:dyDescent="0.2">
      <c r="A217" s="138"/>
      <c r="B217" s="743" t="s">
        <v>71</v>
      </c>
      <c r="C217" s="845"/>
      <c r="D217" s="859"/>
      <c r="E217" s="827"/>
      <c r="F217" s="827"/>
      <c r="G217" s="836">
        <v>0.2</v>
      </c>
      <c r="H217" s="837" t="str">
        <f t="shared" si="2"/>
        <v/>
      </c>
      <c r="I217" s="132"/>
      <c r="J217" s="132"/>
      <c r="K217" s="10"/>
    </row>
    <row r="218" spans="1:20" ht="30" customHeight="1" x14ac:dyDescent="0.2">
      <c r="A218" s="138"/>
      <c r="B218" s="744" t="s">
        <v>740</v>
      </c>
      <c r="C218" s="853">
        <v>120</v>
      </c>
      <c r="D218" s="859"/>
      <c r="E218" s="827"/>
      <c r="F218" s="827"/>
      <c r="G218" s="836">
        <v>1</v>
      </c>
      <c r="H218" s="837" t="str">
        <f t="shared" si="2"/>
        <v/>
      </c>
      <c r="I218" s="9"/>
      <c r="J218" s="9"/>
      <c r="K218" s="10"/>
    </row>
    <row r="219" spans="1:20" ht="30" customHeight="1" x14ac:dyDescent="0.2">
      <c r="A219" s="138"/>
      <c r="B219" s="744" t="s">
        <v>741</v>
      </c>
      <c r="C219" s="853">
        <v>121</v>
      </c>
      <c r="D219" s="859"/>
      <c r="E219" s="827"/>
      <c r="F219" s="827"/>
      <c r="G219" s="836">
        <v>1</v>
      </c>
      <c r="H219" s="837" t="str">
        <f t="shared" si="2"/>
        <v/>
      </c>
      <c r="I219" s="9"/>
      <c r="J219" s="9"/>
      <c r="K219" s="10"/>
    </row>
    <row r="220" spans="1:20" ht="15" customHeight="1" x14ac:dyDescent="0.2">
      <c r="A220" s="169"/>
      <c r="B220" s="744" t="s">
        <v>742</v>
      </c>
      <c r="C220" s="853">
        <v>122</v>
      </c>
      <c r="D220" s="859"/>
      <c r="E220" s="827"/>
      <c r="F220" s="827"/>
      <c r="G220" s="836">
        <v>1</v>
      </c>
      <c r="H220" s="837" t="str">
        <f t="shared" si="2"/>
        <v/>
      </c>
      <c r="I220" s="9"/>
      <c r="J220" s="9"/>
      <c r="K220" s="10"/>
    </row>
    <row r="221" spans="1:20" ht="15" customHeight="1" x14ac:dyDescent="0.2">
      <c r="A221" s="169"/>
      <c r="B221" s="744" t="s">
        <v>743</v>
      </c>
      <c r="C221" s="853">
        <v>123</v>
      </c>
      <c r="D221" s="859"/>
      <c r="E221" s="827"/>
      <c r="F221" s="827"/>
      <c r="G221" s="836">
        <v>1</v>
      </c>
      <c r="H221" s="837" t="str">
        <f t="shared" si="2"/>
        <v/>
      </c>
      <c r="I221" s="9"/>
      <c r="J221" s="9"/>
      <c r="K221" s="10"/>
    </row>
    <row r="222" spans="1:20" ht="15" customHeight="1" x14ac:dyDescent="0.2">
      <c r="A222" s="138"/>
      <c r="B222" s="744" t="s">
        <v>598</v>
      </c>
      <c r="C222" s="719">
        <v>124</v>
      </c>
      <c r="D222" s="859"/>
      <c r="E222" s="827"/>
      <c r="F222" s="827"/>
      <c r="G222" s="836">
        <v>1</v>
      </c>
      <c r="H222" s="837" t="str">
        <f t="shared" si="2"/>
        <v/>
      </c>
      <c r="I222" s="132"/>
      <c r="J222" s="132"/>
      <c r="K222" s="10"/>
    </row>
    <row r="223" spans="1:20" ht="15" customHeight="1" x14ac:dyDescent="0.2">
      <c r="A223" s="138"/>
      <c r="B223" s="744" t="s">
        <v>599</v>
      </c>
      <c r="C223" s="719">
        <v>125</v>
      </c>
      <c r="D223" s="838"/>
      <c r="E223" s="827"/>
      <c r="F223" s="827"/>
      <c r="G223" s="882"/>
      <c r="H223" s="883"/>
      <c r="I223" s="132"/>
      <c r="J223" s="132"/>
      <c r="K223" s="10"/>
    </row>
    <row r="224" spans="1:20" ht="15" customHeight="1" x14ac:dyDescent="0.2">
      <c r="A224" s="138"/>
      <c r="B224" s="884" t="s">
        <v>600</v>
      </c>
      <c r="C224" s="719">
        <v>125</v>
      </c>
      <c r="D224" s="859"/>
      <c r="E224" s="827"/>
      <c r="F224" s="827"/>
      <c r="G224" s="836">
        <v>1</v>
      </c>
      <c r="H224" s="837" t="str">
        <f>IF(AND(ISNUMBER(D224),ISNUMBER(G224)),D224*G224,"")</f>
        <v/>
      </c>
      <c r="I224" s="132"/>
      <c r="J224" s="132"/>
      <c r="K224" s="10"/>
    </row>
    <row r="225" spans="1:11" ht="15" customHeight="1" x14ac:dyDescent="0.2">
      <c r="A225" s="138"/>
      <c r="B225" s="743" t="s">
        <v>660</v>
      </c>
      <c r="C225" s="719">
        <v>125</v>
      </c>
      <c r="D225" s="859"/>
      <c r="E225" s="827"/>
      <c r="F225" s="827"/>
      <c r="G225" s="836">
        <v>1</v>
      </c>
      <c r="H225" s="837" t="str">
        <f>IF(AND(ISNUMBER(D225),ISNUMBER(G225)),D225*G225,"")</f>
        <v/>
      </c>
      <c r="I225" s="132"/>
      <c r="J225" s="132"/>
      <c r="K225" s="10"/>
    </row>
    <row r="226" spans="1:11" ht="15" customHeight="1" x14ac:dyDescent="0.2">
      <c r="A226" s="138"/>
      <c r="B226" s="743" t="s">
        <v>661</v>
      </c>
      <c r="C226" s="719">
        <v>125</v>
      </c>
      <c r="D226" s="859"/>
      <c r="E226" s="827"/>
      <c r="F226" s="827"/>
      <c r="G226" s="836">
        <v>1</v>
      </c>
      <c r="H226" s="837" t="str">
        <f>IF(AND(ISNUMBER(D226),ISNUMBER(G226)),D226*G226,"")</f>
        <v/>
      </c>
      <c r="I226" s="132"/>
      <c r="J226" s="132"/>
      <c r="K226" s="10"/>
    </row>
    <row r="227" spans="1:11" ht="15" customHeight="1" x14ac:dyDescent="0.2">
      <c r="A227" s="138"/>
      <c r="B227" s="744" t="s">
        <v>0</v>
      </c>
      <c r="C227" s="719">
        <v>124</v>
      </c>
      <c r="D227" s="859"/>
      <c r="E227" s="827"/>
      <c r="F227" s="827"/>
      <c r="G227" s="836">
        <v>1</v>
      </c>
      <c r="H227" s="837" t="str">
        <f>IF(AND(ISNUMBER(D227),ISNUMBER(G227)),D227*G227,"")</f>
        <v/>
      </c>
      <c r="I227" s="132"/>
      <c r="J227" s="132"/>
      <c r="K227" s="10"/>
    </row>
    <row r="228" spans="1:11" ht="15" customHeight="1" x14ac:dyDescent="0.2">
      <c r="A228" s="138"/>
      <c r="B228" s="791" t="s">
        <v>1</v>
      </c>
      <c r="C228" s="719" t="s">
        <v>759</v>
      </c>
      <c r="D228" s="859"/>
      <c r="E228" s="827"/>
      <c r="F228" s="827"/>
      <c r="G228" s="836">
        <v>0.05</v>
      </c>
      <c r="H228" s="837" t="str">
        <f>IF(AND(ISNUMBER(D228),ISNUMBER(G228)),D228*G228,"")</f>
        <v/>
      </c>
      <c r="I228" s="132"/>
      <c r="J228" s="132"/>
      <c r="K228" s="10"/>
    </row>
    <row r="229" spans="1:11" ht="15" customHeight="1" x14ac:dyDescent="0.2">
      <c r="A229" s="138"/>
      <c r="B229" s="744" t="s">
        <v>2</v>
      </c>
      <c r="C229" s="845"/>
      <c r="D229" s="838"/>
      <c r="E229" s="827"/>
      <c r="F229" s="827"/>
      <c r="G229" s="882"/>
      <c r="H229" s="883"/>
      <c r="I229" s="132"/>
      <c r="J229" s="132"/>
      <c r="K229" s="10"/>
    </row>
    <row r="230" spans="1:11" ht="15" customHeight="1" x14ac:dyDescent="0.2">
      <c r="A230" s="138"/>
      <c r="B230" s="743" t="s">
        <v>544</v>
      </c>
      <c r="C230" s="719" t="s">
        <v>760</v>
      </c>
      <c r="D230" s="859"/>
      <c r="E230" s="827"/>
      <c r="F230" s="827"/>
      <c r="G230" s="836">
        <v>0.1</v>
      </c>
      <c r="H230" s="837" t="str">
        <f>IF(AND(ISNUMBER(D230),ISNUMBER(G230)),D230*G230,"")</f>
        <v/>
      </c>
      <c r="I230" s="132"/>
      <c r="J230" s="132"/>
      <c r="K230" s="10"/>
    </row>
    <row r="231" spans="1:11" ht="15" customHeight="1" x14ac:dyDescent="0.2">
      <c r="A231" s="138"/>
      <c r="B231" s="743" t="s">
        <v>3</v>
      </c>
      <c r="C231" s="719" t="s">
        <v>760</v>
      </c>
      <c r="D231" s="859"/>
      <c r="E231" s="827"/>
      <c r="F231" s="827"/>
      <c r="G231" s="836">
        <v>0.1</v>
      </c>
      <c r="H231" s="837" t="str">
        <f>IF(AND(ISNUMBER(D231),ISNUMBER(G231)),D231*G231,"")</f>
        <v/>
      </c>
      <c r="I231" s="132"/>
      <c r="J231" s="132"/>
      <c r="K231" s="10"/>
    </row>
    <row r="232" spans="1:11" ht="15" customHeight="1" x14ac:dyDescent="0.2">
      <c r="A232" s="138"/>
      <c r="B232" s="744" t="s">
        <v>4</v>
      </c>
      <c r="C232" s="845"/>
      <c r="D232" s="838"/>
      <c r="E232" s="827"/>
      <c r="F232" s="827"/>
      <c r="G232" s="882"/>
      <c r="H232" s="883"/>
      <c r="I232" s="132"/>
      <c r="J232" s="132"/>
      <c r="K232" s="10"/>
    </row>
    <row r="233" spans="1:11" ht="15" customHeight="1" x14ac:dyDescent="0.2">
      <c r="A233" s="138"/>
      <c r="B233" s="743" t="s">
        <v>544</v>
      </c>
      <c r="C233" s="719" t="s">
        <v>761</v>
      </c>
      <c r="D233" s="859"/>
      <c r="E233" s="827"/>
      <c r="F233" s="827"/>
      <c r="G233" s="836">
        <v>0.3</v>
      </c>
      <c r="H233" s="837" t="str">
        <f t="shared" ref="H233:H238" si="3">IF(AND(ISNUMBER(D233),ISNUMBER(G233)),D233*G233,"")</f>
        <v/>
      </c>
      <c r="I233" s="132"/>
      <c r="J233" s="132"/>
      <c r="K233" s="10"/>
    </row>
    <row r="234" spans="1:11" ht="15" customHeight="1" x14ac:dyDescent="0.2">
      <c r="A234" s="138"/>
      <c r="B234" s="743" t="s">
        <v>3</v>
      </c>
      <c r="C234" s="719" t="s">
        <v>761</v>
      </c>
      <c r="D234" s="859"/>
      <c r="E234" s="827"/>
      <c r="F234" s="827"/>
      <c r="G234" s="836">
        <v>0.3</v>
      </c>
      <c r="H234" s="837" t="str">
        <f t="shared" si="3"/>
        <v/>
      </c>
      <c r="I234" s="132"/>
      <c r="J234" s="132"/>
      <c r="K234" s="10"/>
    </row>
    <row r="235" spans="1:11" ht="15" customHeight="1" x14ac:dyDescent="0.2">
      <c r="A235" s="138"/>
      <c r="B235" s="744" t="s">
        <v>744</v>
      </c>
      <c r="C235" s="719" t="s">
        <v>745</v>
      </c>
      <c r="D235" s="859"/>
      <c r="E235" s="827"/>
      <c r="F235" s="827"/>
      <c r="G235" s="836">
        <v>0.4</v>
      </c>
      <c r="H235" s="837" t="str">
        <f t="shared" si="3"/>
        <v/>
      </c>
      <c r="I235" s="132"/>
      <c r="J235" s="132"/>
      <c r="K235" s="10"/>
    </row>
    <row r="236" spans="1:11" ht="15" customHeight="1" x14ac:dyDescent="0.2">
      <c r="A236" s="138"/>
      <c r="B236" s="744" t="s">
        <v>746</v>
      </c>
      <c r="C236" s="719" t="s">
        <v>747</v>
      </c>
      <c r="D236" s="859"/>
      <c r="E236" s="827"/>
      <c r="F236" s="827"/>
      <c r="G236" s="836">
        <v>0.4</v>
      </c>
      <c r="H236" s="837" t="str">
        <f t="shared" si="3"/>
        <v/>
      </c>
      <c r="I236" s="132"/>
      <c r="J236" s="132"/>
      <c r="K236" s="10"/>
    </row>
    <row r="237" spans="1:11" ht="15" customHeight="1" x14ac:dyDescent="0.2">
      <c r="A237" s="138"/>
      <c r="B237" s="744" t="s">
        <v>748</v>
      </c>
      <c r="C237" s="719" t="s">
        <v>749</v>
      </c>
      <c r="D237" s="859"/>
      <c r="E237" s="827"/>
      <c r="F237" s="827"/>
      <c r="G237" s="836">
        <v>1</v>
      </c>
      <c r="H237" s="837" t="str">
        <f t="shared" si="3"/>
        <v/>
      </c>
      <c r="I237" s="132"/>
      <c r="J237" s="132"/>
      <c r="K237" s="10"/>
    </row>
    <row r="238" spans="1:11" ht="15" customHeight="1" x14ac:dyDescent="0.2">
      <c r="A238" s="138"/>
      <c r="B238" s="885" t="s">
        <v>828</v>
      </c>
      <c r="C238" s="727" t="s">
        <v>762</v>
      </c>
      <c r="D238" s="864"/>
      <c r="E238" s="886"/>
      <c r="F238" s="886"/>
      <c r="G238" s="848">
        <v>1</v>
      </c>
      <c r="H238" s="849" t="str">
        <f t="shared" si="3"/>
        <v/>
      </c>
      <c r="I238" s="132"/>
      <c r="J238" s="132"/>
      <c r="K238" s="10"/>
    </row>
    <row r="239" spans="1:11" ht="30" customHeight="1" x14ac:dyDescent="0.2">
      <c r="A239" s="139"/>
      <c r="B239" s="108"/>
      <c r="C239" s="109"/>
      <c r="D239" s="109"/>
      <c r="E239" s="148"/>
      <c r="F239" s="137"/>
      <c r="G239" s="137"/>
      <c r="H239" s="137"/>
      <c r="I239" s="132"/>
      <c r="J239" s="132"/>
      <c r="K239" s="10"/>
    </row>
    <row r="240" spans="1:11" ht="30" customHeight="1" x14ac:dyDescent="0.2">
      <c r="A240" s="138"/>
      <c r="B240" s="896" t="s">
        <v>5</v>
      </c>
      <c r="C240" s="897" t="s">
        <v>832</v>
      </c>
      <c r="D240" s="897" t="s">
        <v>550</v>
      </c>
      <c r="E240" s="897" t="s">
        <v>6</v>
      </c>
      <c r="F240" s="897" t="s">
        <v>7</v>
      </c>
      <c r="G240" s="897" t="s">
        <v>584</v>
      </c>
      <c r="H240" s="898" t="s">
        <v>585</v>
      </c>
      <c r="I240" s="132"/>
      <c r="J240" s="132"/>
      <c r="K240" s="10"/>
    </row>
    <row r="241" spans="1:11" ht="15" customHeight="1" x14ac:dyDescent="0.2">
      <c r="A241" s="138"/>
      <c r="B241" s="903" t="s">
        <v>138</v>
      </c>
      <c r="C241" s="711">
        <v>132</v>
      </c>
      <c r="D241" s="904"/>
      <c r="E241" s="851"/>
      <c r="F241" s="905"/>
      <c r="G241" s="906">
        <v>1</v>
      </c>
      <c r="H241" s="767" t="str">
        <f>IF(AND(ISNUMBER(D241),ISNUMBER(G241)),D241*G241,"")</f>
        <v/>
      </c>
      <c r="I241" s="132"/>
      <c r="J241" s="132"/>
      <c r="K241" s="10"/>
    </row>
    <row r="242" spans="1:11" ht="15" customHeight="1" x14ac:dyDescent="0.2">
      <c r="A242" s="138"/>
      <c r="B242" s="743" t="s">
        <v>543</v>
      </c>
      <c r="C242" s="719">
        <v>133</v>
      </c>
      <c r="D242" s="859"/>
      <c r="E242" s="893" t="str">
        <f>IF(AND(ISNUMBER(D301),ISNUMBER(H301)),D301-H301,"")</f>
        <v/>
      </c>
      <c r="F242" s="892"/>
      <c r="G242" s="894"/>
      <c r="H242" s="895"/>
      <c r="I242" s="132"/>
      <c r="J242" s="132"/>
      <c r="K242" s="10"/>
    </row>
    <row r="243" spans="1:11" ht="15" customHeight="1" x14ac:dyDescent="0.2">
      <c r="A243" s="138"/>
      <c r="B243" s="743" t="s">
        <v>8</v>
      </c>
      <c r="C243" s="719">
        <v>133</v>
      </c>
      <c r="D243" s="859"/>
      <c r="E243" s="893" t="str">
        <f>IF(AND(ISNUMBER(D302),ISNUMBER(H302)),D302-H302,"")</f>
        <v/>
      </c>
      <c r="F243" s="892"/>
      <c r="G243" s="894"/>
      <c r="H243" s="895"/>
      <c r="I243" s="132"/>
      <c r="J243" s="132"/>
      <c r="K243" s="10"/>
    </row>
    <row r="244" spans="1:11" ht="15" customHeight="1" x14ac:dyDescent="0.2">
      <c r="A244" s="138"/>
      <c r="B244" s="743" t="s">
        <v>544</v>
      </c>
      <c r="C244" s="719">
        <v>133</v>
      </c>
      <c r="D244" s="859"/>
      <c r="E244" s="893" t="str">
        <f>IF(AND(ISNUMBER(D303),ISNUMBER(H303)),D303-H303,"")</f>
        <v/>
      </c>
      <c r="F244" s="892"/>
      <c r="G244" s="894"/>
      <c r="H244" s="895"/>
      <c r="I244" s="132"/>
      <c r="J244" s="132"/>
      <c r="K244" s="10"/>
    </row>
    <row r="245" spans="1:11" ht="15" customHeight="1" x14ac:dyDescent="0.2">
      <c r="A245" s="138"/>
      <c r="B245" s="743" t="s">
        <v>9</v>
      </c>
      <c r="C245" s="719">
        <v>133</v>
      </c>
      <c r="D245" s="859"/>
      <c r="E245" s="893" t="str">
        <f>IF(AND(ISNUMBER(D304),ISNUMBER(H304),ISNUMBER(D309),ISNUMBER(H309)),((D309-H309)+(D304-H304)),"")</f>
        <v/>
      </c>
      <c r="F245" s="892"/>
      <c r="G245" s="894"/>
      <c r="H245" s="895"/>
      <c r="I245" s="132"/>
      <c r="J245" s="132"/>
      <c r="K245" s="10"/>
    </row>
    <row r="246" spans="1:11" ht="15" customHeight="1" x14ac:dyDescent="0.2">
      <c r="A246" s="138"/>
      <c r="B246" s="862" t="s">
        <v>61</v>
      </c>
      <c r="C246" s="868"/>
      <c r="D246" s="758" t="str">
        <f>IF(AND(ISNUMBER(D242),ISNUMBER(D243),ISNUMBER(D244),ISNUMBER(D245)),SUM(D242:D245),"")</f>
        <v/>
      </c>
      <c r="E246" s="758" t="str">
        <f>IF(AND(ISNUMBER(E242),ISNUMBER(E243),ISNUMBER(E244),ISNUMBER(E245)),SUM(E242:E245),"")</f>
        <v/>
      </c>
      <c r="F246" s="907" t="str">
        <f>IF(AND(ISNUMBER(D246),ISNUMBER(E246)),MAX(D246-E246,0),"")</f>
        <v/>
      </c>
      <c r="G246" s="848">
        <v>1</v>
      </c>
      <c r="H246" s="908" t="str">
        <f>IF(AND(ISNUMBER(F246),ISNUMBER(G246)),F246*G246,"")</f>
        <v/>
      </c>
      <c r="I246" s="132"/>
      <c r="J246" s="132"/>
      <c r="K246" s="10"/>
    </row>
    <row r="247" spans="1:11" ht="30" customHeight="1" x14ac:dyDescent="0.2">
      <c r="A247" s="138"/>
      <c r="B247" s="899" t="s">
        <v>10</v>
      </c>
      <c r="C247" s="900"/>
      <c r="D247" s="901"/>
      <c r="E247" s="901"/>
      <c r="F247" s="901"/>
      <c r="G247" s="901"/>
      <c r="H247" s="902" t="str">
        <f>IF(AND(ISNUMBER(H241),ISNUMBER(H246)),H241+H246,"")</f>
        <v/>
      </c>
      <c r="I247" s="132"/>
      <c r="J247" s="132"/>
      <c r="K247" s="10"/>
    </row>
    <row r="248" spans="1:11" ht="30" customHeight="1" x14ac:dyDescent="0.2">
      <c r="A248" s="139"/>
      <c r="B248" s="110"/>
      <c r="C248" s="111"/>
      <c r="D248" s="110"/>
      <c r="E248" s="9"/>
      <c r="F248" s="9"/>
      <c r="G248" s="149"/>
      <c r="H248" s="149"/>
      <c r="I248" s="132"/>
      <c r="J248" s="132"/>
      <c r="K248" s="10"/>
    </row>
    <row r="249" spans="1:11" ht="30" customHeight="1" x14ac:dyDescent="0.2">
      <c r="A249" s="139"/>
      <c r="B249" s="909"/>
      <c r="C249" s="910"/>
      <c r="D249" s="910"/>
      <c r="E249" s="910"/>
      <c r="F249" s="127"/>
      <c r="G249" s="912"/>
      <c r="H249" s="733" t="s">
        <v>585</v>
      </c>
      <c r="I249" s="132"/>
      <c r="J249" s="132"/>
      <c r="K249" s="10"/>
    </row>
    <row r="250" spans="1:11" ht="15" customHeight="1" x14ac:dyDescent="0.2">
      <c r="A250" s="138"/>
      <c r="B250" s="911" t="s">
        <v>62</v>
      </c>
      <c r="C250" s="818"/>
      <c r="D250" s="732"/>
      <c r="E250" s="732"/>
      <c r="F250" s="732"/>
      <c r="G250" s="732"/>
      <c r="H250" s="400" t="str">
        <f>IF(AND(ISNUMBER(H213),ISNUMBER(H214),ISNUMBER(H216),ISNUMBER(H217),ISNUMBER(H218),ISNUMBER(H219),ISNUMBER(H220),ISNUMBER(H221),ISNUMBER(H222),ISNUMBER(H224),ISNUMBER(H225),ISNUMBER(H226),ISNUMBER(H227),ISNUMBER(H228),ISNUMBER(H230),ISNUMBER(H231),ISNUMBER(H233),ISNUMBER(H234),ISNUMBER(H235),ISNUMBER(H236),ISNUMBER(H237),ISNUMBER(H238),ISNUMBER(H247)),H213+H214+SUM(H216:H222)+SUM(H224:H228)+SUM(H230:H231)+SUM(H233:H238)+H247,"")</f>
        <v/>
      </c>
      <c r="I250" s="132"/>
      <c r="J250" s="132"/>
      <c r="K250" s="10"/>
    </row>
    <row r="251" spans="1:11" ht="30" customHeight="1" x14ac:dyDescent="0.2">
      <c r="A251" s="138"/>
      <c r="B251" s="110"/>
      <c r="C251" s="137"/>
      <c r="D251" s="136"/>
      <c r="E251" s="137"/>
      <c r="F251" s="150"/>
      <c r="G251" s="137"/>
      <c r="H251" s="137"/>
      <c r="I251" s="132"/>
      <c r="J251" s="132"/>
      <c r="K251" s="10"/>
    </row>
    <row r="252" spans="1:11" ht="30" customHeight="1" x14ac:dyDescent="0.2">
      <c r="A252" s="138"/>
      <c r="B252" s="913" t="s">
        <v>326</v>
      </c>
      <c r="C252" s="731" t="s">
        <v>832</v>
      </c>
      <c r="D252" s="731" t="s">
        <v>550</v>
      </c>
      <c r="E252" s="732"/>
      <c r="F252" s="732"/>
      <c r="G252" s="731" t="s">
        <v>584</v>
      </c>
      <c r="H252" s="255" t="s">
        <v>585</v>
      </c>
      <c r="I252" s="132"/>
      <c r="J252" s="132"/>
      <c r="K252" s="10"/>
    </row>
    <row r="253" spans="1:11" ht="15" customHeight="1" x14ac:dyDescent="0.2">
      <c r="A253" s="138"/>
      <c r="B253" s="917" t="s">
        <v>750</v>
      </c>
      <c r="C253" s="918">
        <v>137</v>
      </c>
      <c r="D253" s="785"/>
      <c r="E253" s="851"/>
      <c r="F253" s="851"/>
      <c r="G253" s="906">
        <f>Parameters!F57</f>
        <v>0</v>
      </c>
      <c r="H253" s="919" t="str">
        <f>IF(AND(ISNUMBER(D253),ISNUMBER(G253)),D253*G253,"")</f>
        <v/>
      </c>
      <c r="I253" s="132"/>
      <c r="J253" s="132"/>
      <c r="K253" s="10"/>
    </row>
    <row r="254" spans="1:11" ht="15" customHeight="1" x14ac:dyDescent="0.2">
      <c r="A254" s="138"/>
      <c r="B254" s="920" t="s">
        <v>459</v>
      </c>
      <c r="C254" s="719">
        <v>140</v>
      </c>
      <c r="D254" s="750"/>
      <c r="E254" s="835"/>
      <c r="F254" s="835"/>
      <c r="G254" s="836">
        <f>Parameters!F58</f>
        <v>0</v>
      </c>
      <c r="H254" s="921" t="str">
        <f>IF(AND(ISNUMBER(D254),ISNUMBER(G254)),D254*G254,"")</f>
        <v/>
      </c>
      <c r="I254" s="132"/>
      <c r="J254" s="132"/>
      <c r="K254" s="10"/>
    </row>
    <row r="255" spans="1:11" ht="15" customHeight="1" x14ac:dyDescent="0.2">
      <c r="A255" s="138"/>
      <c r="B255" s="920" t="s">
        <v>751</v>
      </c>
      <c r="C255" s="719" t="s">
        <v>756</v>
      </c>
      <c r="D255" s="750"/>
      <c r="E255" s="835"/>
      <c r="F255" s="835"/>
      <c r="G255" s="836">
        <f>Parameters!F59</f>
        <v>0</v>
      </c>
      <c r="H255" s="921" t="str">
        <f>IF(AND(ISNUMBER(D255),ISNUMBER(G255)),D255*G255,"")</f>
        <v/>
      </c>
      <c r="I255" s="132"/>
      <c r="J255" s="132"/>
      <c r="K255" s="10"/>
    </row>
    <row r="256" spans="1:11" ht="15" customHeight="1" x14ac:dyDescent="0.2">
      <c r="A256" s="138"/>
      <c r="B256" s="920" t="s">
        <v>752</v>
      </c>
      <c r="C256" s="719">
        <v>140</v>
      </c>
      <c r="D256" s="750"/>
      <c r="E256" s="835"/>
      <c r="F256" s="835"/>
      <c r="G256" s="836">
        <f>Parameters!F60</f>
        <v>0</v>
      </c>
      <c r="H256" s="921" t="str">
        <f>IF(AND(ISNUMBER(D256),ISNUMBER(G256)),D256*G256,"")</f>
        <v/>
      </c>
      <c r="I256" s="132"/>
      <c r="J256" s="132"/>
      <c r="K256" s="10"/>
    </row>
    <row r="257" spans="1:20" ht="15" customHeight="1" x14ac:dyDescent="0.2">
      <c r="A257" s="138"/>
      <c r="B257" s="920" t="s">
        <v>11</v>
      </c>
      <c r="C257" s="841"/>
      <c r="D257" s="838"/>
      <c r="E257" s="835"/>
      <c r="F257" s="835"/>
      <c r="G257" s="882"/>
      <c r="H257" s="922"/>
      <c r="I257" s="132"/>
      <c r="J257" s="132"/>
      <c r="K257" s="10"/>
    </row>
    <row r="258" spans="1:20" ht="15" customHeight="1" x14ac:dyDescent="0.2">
      <c r="A258" s="138"/>
      <c r="B258" s="923" t="s">
        <v>458</v>
      </c>
      <c r="C258" s="719">
        <v>140</v>
      </c>
      <c r="D258" s="750"/>
      <c r="E258" s="835"/>
      <c r="F258" s="835"/>
      <c r="G258" s="836">
        <f>Parameters!F62</f>
        <v>0</v>
      </c>
      <c r="H258" s="921" t="str">
        <f t="shared" ref="H258:H265" si="4">IF(AND(ISNUMBER(D258),ISNUMBER(G258)),D258*G258,"")</f>
        <v/>
      </c>
      <c r="I258" s="132"/>
      <c r="J258" s="132"/>
      <c r="K258" s="10"/>
    </row>
    <row r="259" spans="1:20" ht="15" customHeight="1" x14ac:dyDescent="0.2">
      <c r="A259" s="138"/>
      <c r="B259" s="923" t="s">
        <v>13</v>
      </c>
      <c r="C259" s="719">
        <v>140</v>
      </c>
      <c r="D259" s="750"/>
      <c r="E259" s="835"/>
      <c r="F259" s="835"/>
      <c r="G259" s="836">
        <f>Parameters!F63</f>
        <v>0</v>
      </c>
      <c r="H259" s="921" t="str">
        <f t="shared" si="4"/>
        <v/>
      </c>
      <c r="I259" s="132"/>
      <c r="J259" s="132"/>
      <c r="K259" s="10"/>
    </row>
    <row r="260" spans="1:20" ht="15" customHeight="1" x14ac:dyDescent="0.2">
      <c r="A260" s="138"/>
      <c r="B260" s="923" t="s">
        <v>652</v>
      </c>
      <c r="C260" s="719">
        <v>140</v>
      </c>
      <c r="D260" s="750"/>
      <c r="E260" s="835"/>
      <c r="F260" s="835"/>
      <c r="G260" s="836">
        <f>Parameters!F64</f>
        <v>0</v>
      </c>
      <c r="H260" s="921" t="str">
        <f t="shared" si="4"/>
        <v/>
      </c>
      <c r="I260" s="132"/>
      <c r="J260" s="132"/>
      <c r="K260" s="10"/>
    </row>
    <row r="261" spans="1:20" ht="15" customHeight="1" x14ac:dyDescent="0.2">
      <c r="A261" s="138"/>
      <c r="B261" s="923" t="s">
        <v>14</v>
      </c>
      <c r="C261" s="719">
        <v>140</v>
      </c>
      <c r="D261" s="750"/>
      <c r="E261" s="835"/>
      <c r="F261" s="835"/>
      <c r="G261" s="836">
        <f>Parameters!F65</f>
        <v>0</v>
      </c>
      <c r="H261" s="921" t="str">
        <f t="shared" si="4"/>
        <v/>
      </c>
      <c r="I261" s="132"/>
      <c r="J261" s="132"/>
      <c r="K261" s="10"/>
    </row>
    <row r="262" spans="1:20" ht="15" customHeight="1" x14ac:dyDescent="0.2">
      <c r="A262" s="138"/>
      <c r="B262" s="920" t="s">
        <v>15</v>
      </c>
      <c r="C262" s="719">
        <v>140</v>
      </c>
      <c r="D262" s="750"/>
      <c r="E262" s="835"/>
      <c r="F262" s="835"/>
      <c r="G262" s="836">
        <f>Parameters!F66</f>
        <v>0</v>
      </c>
      <c r="H262" s="921" t="str">
        <f t="shared" si="4"/>
        <v/>
      </c>
      <c r="I262" s="132"/>
      <c r="J262" s="132"/>
      <c r="K262" s="10"/>
    </row>
    <row r="263" spans="1:20" ht="15" customHeight="1" x14ac:dyDescent="0.2">
      <c r="A263" s="138"/>
      <c r="B263" s="920" t="s">
        <v>753</v>
      </c>
      <c r="C263" s="719">
        <v>140</v>
      </c>
      <c r="D263" s="750"/>
      <c r="E263" s="835"/>
      <c r="F263" s="835"/>
      <c r="G263" s="836">
        <f>Parameters!F67</f>
        <v>0.5</v>
      </c>
      <c r="H263" s="921" t="str">
        <f t="shared" si="4"/>
        <v/>
      </c>
      <c r="I263" s="132"/>
      <c r="J263" s="132"/>
      <c r="K263" s="10"/>
    </row>
    <row r="264" spans="1:20" ht="15" customHeight="1" x14ac:dyDescent="0.2">
      <c r="A264" s="138"/>
      <c r="B264" s="920" t="s">
        <v>754</v>
      </c>
      <c r="C264" s="719">
        <v>147</v>
      </c>
      <c r="D264" s="750"/>
      <c r="E264" s="835"/>
      <c r="F264" s="835"/>
      <c r="G264" s="836">
        <v>0</v>
      </c>
      <c r="H264" s="921" t="str">
        <f t="shared" si="4"/>
        <v/>
      </c>
      <c r="I264" s="132"/>
      <c r="J264" s="132"/>
      <c r="K264" s="10"/>
    </row>
    <row r="265" spans="1:20" ht="30" customHeight="1" x14ac:dyDescent="0.2">
      <c r="A265" s="138"/>
      <c r="B265" s="924" t="s">
        <v>755</v>
      </c>
      <c r="C265" s="727" t="s">
        <v>757</v>
      </c>
      <c r="D265" s="751"/>
      <c r="E265" s="847"/>
      <c r="F265" s="847"/>
      <c r="G265" s="848">
        <v>1</v>
      </c>
      <c r="H265" s="925" t="str">
        <f t="shared" si="4"/>
        <v/>
      </c>
      <c r="I265" s="132"/>
      <c r="J265" s="132"/>
      <c r="K265" s="10"/>
    </row>
    <row r="266" spans="1:20" ht="15" customHeight="1" x14ac:dyDescent="0.2">
      <c r="A266" s="138"/>
      <c r="B266" s="914" t="s">
        <v>590</v>
      </c>
      <c r="C266" s="818"/>
      <c r="D266" s="814"/>
      <c r="E266" s="813"/>
      <c r="F266" s="813"/>
      <c r="G266" s="916"/>
      <c r="H266" s="915" t="str">
        <f>IF(AND(ISNUMBER(H253),ISNUMBER(H254),ISNUMBER(H255),ISNUMBER(H256),ISNUMBER(H258),ISNUMBER(H259),ISNUMBER(H260),ISNUMBER(H261),ISNUMBER(H262),ISNUMBER(H263),ISNUMBER(H264),ISNUMBER(H265)),SUM(H253:H256,H258:H265),"")</f>
        <v/>
      </c>
      <c r="I266" s="132"/>
      <c r="J266" s="132"/>
      <c r="K266" s="10"/>
    </row>
    <row r="267" spans="1:20" s="126" customFormat="1" ht="45" customHeight="1" x14ac:dyDescent="0.25">
      <c r="A267" s="53" t="s">
        <v>471</v>
      </c>
      <c r="B267" s="53"/>
      <c r="C267" s="130"/>
      <c r="D267" s="130"/>
      <c r="E267" s="131"/>
      <c r="F267" s="132"/>
      <c r="G267" s="132"/>
      <c r="H267" s="132"/>
      <c r="I267" s="132"/>
      <c r="J267" s="132"/>
      <c r="K267" s="10"/>
      <c r="L267" s="132"/>
      <c r="M267" s="132"/>
      <c r="N267" s="132"/>
      <c r="O267" s="132"/>
      <c r="P267" s="132"/>
      <c r="Q267" s="132"/>
      <c r="R267" s="132"/>
      <c r="S267" s="132"/>
      <c r="T267" s="132"/>
    </row>
    <row r="268" spans="1:20" s="126" customFormat="1" ht="15" customHeight="1" x14ac:dyDescent="0.25">
      <c r="A268" s="53"/>
      <c r="B268" s="53"/>
      <c r="C268" s="130"/>
      <c r="D268" s="130"/>
      <c r="E268" s="131"/>
      <c r="F268" s="132"/>
      <c r="G268" s="132"/>
      <c r="H268" s="132"/>
      <c r="I268" s="132"/>
      <c r="J268" s="132"/>
      <c r="K268" s="10"/>
      <c r="L268" s="132"/>
      <c r="M268" s="132"/>
      <c r="N268" s="132"/>
      <c r="O268" s="132"/>
      <c r="P268" s="132"/>
      <c r="Q268" s="132"/>
      <c r="R268" s="132"/>
      <c r="S268" s="132"/>
      <c r="T268" s="132"/>
    </row>
    <row r="269" spans="1:20" ht="15" customHeight="1" x14ac:dyDescent="0.2">
      <c r="A269" s="139"/>
      <c r="B269" s="122" t="s">
        <v>63</v>
      </c>
      <c r="C269" s="122"/>
      <c r="D269" s="122"/>
      <c r="E269" s="122"/>
      <c r="F269" s="122"/>
      <c r="G269" s="926"/>
      <c r="H269" s="810" t="str">
        <f>IF(AND(ISNUMBER(H108),ISNUMBER(H166),ISNUMBER(H210),ISNUMBER(H250),ISNUMBER(H266),ISNUMBER(H430)),H108+H166+H210+H250+H266+H430,"")</f>
        <v/>
      </c>
      <c r="I269" s="132"/>
      <c r="J269" s="132"/>
      <c r="K269" s="10"/>
    </row>
    <row r="270" spans="1:20" s="126" customFormat="1" ht="45" customHeight="1" x14ac:dyDescent="0.25">
      <c r="A270" s="53" t="s">
        <v>327</v>
      </c>
      <c r="B270" s="53"/>
      <c r="C270" s="130"/>
      <c r="D270" s="130"/>
      <c r="E270" s="147"/>
      <c r="F270" s="132"/>
      <c r="G270" s="132"/>
      <c r="H270" s="132"/>
      <c r="I270" s="132"/>
      <c r="J270" s="132"/>
      <c r="K270" s="10"/>
      <c r="L270" s="132"/>
      <c r="M270" s="132"/>
      <c r="N270" s="132"/>
      <c r="O270" s="132"/>
      <c r="P270" s="132"/>
      <c r="Q270" s="132"/>
      <c r="R270" s="132"/>
      <c r="S270" s="132"/>
      <c r="T270" s="132"/>
    </row>
    <row r="271" spans="1:20" s="126" customFormat="1" ht="45" customHeight="1" x14ac:dyDescent="0.25">
      <c r="A271" s="1685" t="s">
        <v>1113</v>
      </c>
      <c r="B271" s="1685"/>
      <c r="C271" s="1685"/>
      <c r="D271" s="1685"/>
      <c r="E271" s="1685"/>
      <c r="F271" s="1685"/>
      <c r="G271" s="1685"/>
      <c r="H271" s="1685"/>
      <c r="I271" s="1685"/>
      <c r="J271" s="1685"/>
      <c r="K271" s="1714"/>
      <c r="L271" s="132"/>
      <c r="M271" s="132"/>
      <c r="N271" s="132"/>
      <c r="O271" s="132"/>
      <c r="P271" s="132"/>
      <c r="Q271" s="132"/>
      <c r="R271" s="132"/>
      <c r="S271" s="132"/>
      <c r="T271" s="132"/>
    </row>
    <row r="272" spans="1:20" ht="45" customHeight="1" x14ac:dyDescent="0.2">
      <c r="A272" s="138"/>
      <c r="B272" s="879"/>
      <c r="C272" s="731" t="s">
        <v>832</v>
      </c>
      <c r="D272" s="731" t="s">
        <v>16</v>
      </c>
      <c r="E272" s="731" t="s">
        <v>17</v>
      </c>
      <c r="F272" s="936"/>
      <c r="G272" s="731" t="s">
        <v>584</v>
      </c>
      <c r="H272" s="733" t="s">
        <v>585</v>
      </c>
      <c r="I272" s="132"/>
      <c r="J272" s="132"/>
      <c r="K272" s="10"/>
    </row>
    <row r="273" spans="1:11" ht="15" customHeight="1" x14ac:dyDescent="0.2">
      <c r="A273" s="138"/>
      <c r="B273" s="932" t="s">
        <v>18</v>
      </c>
      <c r="C273" s="802" t="s">
        <v>764</v>
      </c>
      <c r="D273" s="933"/>
      <c r="E273" s="933"/>
      <c r="F273" s="934"/>
      <c r="G273" s="933"/>
      <c r="H273" s="935"/>
      <c r="I273" s="132"/>
      <c r="J273" s="132"/>
      <c r="K273" s="10"/>
    </row>
    <row r="274" spans="1:11" ht="30" customHeight="1" x14ac:dyDescent="0.2">
      <c r="A274" s="138"/>
      <c r="B274" s="743" t="s">
        <v>856</v>
      </c>
      <c r="C274" s="719" t="s">
        <v>764</v>
      </c>
      <c r="D274" s="838"/>
      <c r="E274" s="838"/>
      <c r="F274" s="892"/>
      <c r="G274" s="838"/>
      <c r="H274" s="928"/>
      <c r="I274" s="132"/>
      <c r="J274" s="132"/>
      <c r="K274" s="10"/>
    </row>
    <row r="275" spans="1:11" ht="15" customHeight="1" x14ac:dyDescent="0.2">
      <c r="A275" s="138"/>
      <c r="B275" s="830" t="s">
        <v>142</v>
      </c>
      <c r="C275" s="719" t="s">
        <v>764</v>
      </c>
      <c r="D275" s="750"/>
      <c r="E275" s="750"/>
      <c r="F275" s="892"/>
      <c r="G275" s="836">
        <v>0</v>
      </c>
      <c r="H275" s="768" t="str">
        <f>IF(AND(ISNUMBER(D275),ISNUMBER(G275)),D275*G275,"")</f>
        <v/>
      </c>
      <c r="I275" s="132"/>
      <c r="J275" s="132"/>
      <c r="K275" s="10"/>
    </row>
    <row r="276" spans="1:11" ht="15" customHeight="1" x14ac:dyDescent="0.2">
      <c r="A276" s="138"/>
      <c r="B276" s="856" t="s">
        <v>143</v>
      </c>
      <c r="C276" s="719" t="s">
        <v>764</v>
      </c>
      <c r="D276" s="750"/>
      <c r="E276" s="750"/>
      <c r="F276" s="892"/>
      <c r="G276" s="838"/>
      <c r="H276" s="928"/>
      <c r="I276" s="9"/>
      <c r="J276" s="9"/>
      <c r="K276" s="10"/>
    </row>
    <row r="277" spans="1:11" ht="15" customHeight="1" x14ac:dyDescent="0.2">
      <c r="A277" s="138"/>
      <c r="B277" s="1581" t="str">
        <f>CONCATENATE("Check: row ", ROW(B276), " ≤ row ", ROW(LCR!B275),)</f>
        <v>Check: row 276 ≤ row 275</v>
      </c>
      <c r="C277" s="845"/>
      <c r="D277" s="1536" t="str">
        <f>IF((D276&lt;=D275),"Pass","Fail")</f>
        <v>Pass</v>
      </c>
      <c r="E277" s="1536" t="str">
        <f>IF((E276&lt;=E275),"Pass","Fail")</f>
        <v>Pass</v>
      </c>
      <c r="F277" s="929"/>
      <c r="G277" s="841"/>
      <c r="H277" s="930"/>
      <c r="I277" s="9"/>
      <c r="J277" s="9"/>
      <c r="K277" s="10"/>
    </row>
    <row r="278" spans="1:11" ht="15" customHeight="1" x14ac:dyDescent="0.2">
      <c r="A278" s="138"/>
      <c r="B278" s="830" t="s">
        <v>735</v>
      </c>
      <c r="C278" s="719" t="s">
        <v>764</v>
      </c>
      <c r="D278" s="750"/>
      <c r="E278" s="750"/>
      <c r="F278" s="378"/>
      <c r="G278" s="836">
        <v>0.15</v>
      </c>
      <c r="H278" s="768" t="str">
        <f>IF(AND(ISNUMBER(D278),ISNUMBER(G278)),D278*G278,"")</f>
        <v/>
      </c>
      <c r="I278" s="132"/>
      <c r="J278" s="132"/>
      <c r="K278" s="10"/>
    </row>
    <row r="279" spans="1:11" s="199" customFormat="1" ht="15" customHeight="1" x14ac:dyDescent="0.2">
      <c r="A279" s="139"/>
      <c r="B279" s="856" t="s">
        <v>143</v>
      </c>
      <c r="C279" s="719" t="s">
        <v>764</v>
      </c>
      <c r="D279" s="750"/>
      <c r="E279" s="750"/>
      <c r="F279" s="378"/>
      <c r="G279" s="838"/>
      <c r="H279" s="928"/>
      <c r="I279" s="197"/>
      <c r="J279" s="197"/>
      <c r="K279" s="198"/>
    </row>
    <row r="280" spans="1:11" s="199" customFormat="1" ht="15" customHeight="1" x14ac:dyDescent="0.2">
      <c r="A280" s="139"/>
      <c r="B280" s="1581" t="str">
        <f>CONCATENATE("Check: row ", ROW(B279), " ≤ row ", ROW(LCR!B278),)</f>
        <v>Check: row 279 ≤ row 278</v>
      </c>
      <c r="C280" s="931"/>
      <c r="D280" s="1536" t="str">
        <f>IF((D279&lt;=D278),"Pass","Fail")</f>
        <v>Pass</v>
      </c>
      <c r="E280" s="1536" t="str">
        <f>IF((E279&lt;=E278),"Pass","Fail")</f>
        <v>Pass</v>
      </c>
      <c r="F280" s="929"/>
      <c r="G280" s="841"/>
      <c r="H280" s="930"/>
      <c r="I280" s="197"/>
      <c r="J280" s="197"/>
      <c r="K280" s="198"/>
    </row>
    <row r="281" spans="1:11" s="199" customFormat="1" ht="15" customHeight="1" x14ac:dyDescent="0.2">
      <c r="A281" s="139"/>
      <c r="B281" s="830" t="s">
        <v>736</v>
      </c>
      <c r="C281" s="719" t="s">
        <v>764</v>
      </c>
      <c r="D281" s="788"/>
      <c r="E281" s="788"/>
      <c r="F281" s="378"/>
      <c r="G281" s="836">
        <v>0.25</v>
      </c>
      <c r="H281" s="768" t="str">
        <f>IF(AND(ISNUMBER(D281),ISNUMBER(G281)),D281*G281,"")</f>
        <v/>
      </c>
      <c r="I281" s="197"/>
      <c r="J281" s="197"/>
      <c r="K281" s="198"/>
    </row>
    <row r="282" spans="1:11" s="199" customFormat="1" ht="15" customHeight="1" x14ac:dyDescent="0.2">
      <c r="A282" s="139"/>
      <c r="B282" s="856" t="s">
        <v>143</v>
      </c>
      <c r="C282" s="719" t="s">
        <v>764</v>
      </c>
      <c r="D282" s="788"/>
      <c r="E282" s="788"/>
      <c r="F282" s="378"/>
      <c r="G282" s="838"/>
      <c r="H282" s="928"/>
      <c r="I282" s="197"/>
      <c r="J282" s="197"/>
      <c r="K282" s="198"/>
    </row>
    <row r="283" spans="1:11" s="199" customFormat="1" ht="15" customHeight="1" x14ac:dyDescent="0.2">
      <c r="A283" s="139"/>
      <c r="B283" s="1581" t="str">
        <f>CONCATENATE("Check: row ", ROW(B282), " ≤ row ", ROW(LCR!B281),)</f>
        <v>Check: row 282 ≤ row 281</v>
      </c>
      <c r="C283" s="931"/>
      <c r="D283" s="1536" t="str">
        <f>IF((D282&lt;=D281),"Pass","Fail")</f>
        <v>Pass</v>
      </c>
      <c r="E283" s="1536" t="str">
        <f>IF((E282&lt;=E281),"Pass","Fail")</f>
        <v>Pass</v>
      </c>
      <c r="F283" s="929"/>
      <c r="G283" s="841"/>
      <c r="H283" s="930"/>
      <c r="I283" s="197"/>
      <c r="J283" s="197"/>
      <c r="K283" s="198"/>
    </row>
    <row r="284" spans="1:11" s="199" customFormat="1" ht="15" customHeight="1" x14ac:dyDescent="0.2">
      <c r="A284" s="139"/>
      <c r="B284" s="830" t="s">
        <v>737</v>
      </c>
      <c r="C284" s="719" t="s">
        <v>764</v>
      </c>
      <c r="D284" s="760"/>
      <c r="E284" s="760"/>
      <c r="F284" s="929"/>
      <c r="G284" s="720">
        <v>0.5</v>
      </c>
      <c r="H284" s="721" t="str">
        <f>IF(AND(ISNUMBER(D284),ISNUMBER(G284)),D284*G284,"")</f>
        <v/>
      </c>
      <c r="I284" s="197"/>
      <c r="J284" s="197"/>
      <c r="K284" s="198"/>
    </row>
    <row r="285" spans="1:11" s="199" customFormat="1" ht="15" customHeight="1" x14ac:dyDescent="0.2">
      <c r="A285" s="139"/>
      <c r="B285" s="856" t="s">
        <v>143</v>
      </c>
      <c r="C285" s="719" t="s">
        <v>764</v>
      </c>
      <c r="D285" s="760"/>
      <c r="E285" s="760"/>
      <c r="F285" s="929"/>
      <c r="G285" s="841"/>
      <c r="H285" s="930"/>
      <c r="I285" s="197"/>
      <c r="J285" s="197"/>
      <c r="K285" s="198"/>
    </row>
    <row r="286" spans="1:11" s="199" customFormat="1" ht="15" customHeight="1" x14ac:dyDescent="0.2">
      <c r="A286" s="139"/>
      <c r="B286" s="1581" t="str">
        <f>CONCATENATE("Check: row ", ROW(B285), " ≤ row ", ROW(LCR!B284),)</f>
        <v>Check: row 285 ≤ row 284</v>
      </c>
      <c r="C286" s="931"/>
      <c r="D286" s="1536" t="str">
        <f>IF((D285&lt;=D284),"Pass","Fail")</f>
        <v>Pass</v>
      </c>
      <c r="E286" s="1536" t="str">
        <f>IF((E285&lt;=E284),"Pass","Fail")</f>
        <v>Pass</v>
      </c>
      <c r="F286" s="929"/>
      <c r="G286" s="841"/>
      <c r="H286" s="930"/>
      <c r="I286" s="197"/>
      <c r="J286" s="197"/>
      <c r="K286" s="198"/>
    </row>
    <row r="287" spans="1:11" s="199" customFormat="1" ht="15" customHeight="1" x14ac:dyDescent="0.2">
      <c r="A287" s="139"/>
      <c r="B287" s="830" t="s">
        <v>765</v>
      </c>
      <c r="C287" s="719" t="s">
        <v>764</v>
      </c>
      <c r="D287" s="750"/>
      <c r="E287" s="750"/>
      <c r="F287" s="378"/>
      <c r="G287" s="836">
        <v>0.5</v>
      </c>
      <c r="H287" s="768" t="str">
        <f>IF(AND(ISNUMBER(D287),ISNUMBER(G287)),D287*G287,"")</f>
        <v/>
      </c>
      <c r="I287" s="197"/>
      <c r="J287" s="197"/>
      <c r="K287" s="198"/>
    </row>
    <row r="288" spans="1:11" ht="15" customHeight="1" x14ac:dyDescent="0.2">
      <c r="A288" s="138"/>
      <c r="B288" s="830" t="s">
        <v>32</v>
      </c>
      <c r="C288" s="719" t="s">
        <v>764</v>
      </c>
      <c r="D288" s="750"/>
      <c r="E288" s="750"/>
      <c r="F288" s="378"/>
      <c r="G288" s="836">
        <v>1</v>
      </c>
      <c r="H288" s="768" t="str">
        <f>IF(AND(ISNUMBER(D288),ISNUMBER(G288)),D288*G288,"")</f>
        <v/>
      </c>
      <c r="I288" s="132"/>
      <c r="J288" s="132"/>
      <c r="K288" s="10"/>
    </row>
    <row r="289" spans="1:20" ht="30" customHeight="1" x14ac:dyDescent="0.2">
      <c r="A289" s="138"/>
      <c r="B289" s="743" t="s">
        <v>857</v>
      </c>
      <c r="C289" s="719" t="s">
        <v>764</v>
      </c>
      <c r="D289" s="838"/>
      <c r="E289" s="838"/>
      <c r="F289" s="378"/>
      <c r="G289" s="838"/>
      <c r="H289" s="928"/>
      <c r="I289" s="132"/>
      <c r="J289" s="132"/>
      <c r="K289" s="10"/>
    </row>
    <row r="290" spans="1:20" ht="15" customHeight="1" x14ac:dyDescent="0.2">
      <c r="A290" s="138"/>
      <c r="B290" s="830" t="s">
        <v>31</v>
      </c>
      <c r="C290" s="719" t="s">
        <v>764</v>
      </c>
      <c r="D290" s="750"/>
      <c r="E290" s="750"/>
      <c r="F290" s="378"/>
      <c r="G290" s="836">
        <v>0</v>
      </c>
      <c r="H290" s="768" t="str">
        <f t="shared" ref="H290:H295" si="5">IF(AND(ISNUMBER(D290),ISNUMBER(G290)),D290*G290,"")</f>
        <v/>
      </c>
      <c r="I290" s="132"/>
      <c r="J290" s="132"/>
      <c r="K290" s="10"/>
    </row>
    <row r="291" spans="1:20" ht="15" customHeight="1" x14ac:dyDescent="0.2">
      <c r="A291" s="138"/>
      <c r="B291" s="830" t="s">
        <v>763</v>
      </c>
      <c r="C291" s="719" t="s">
        <v>764</v>
      </c>
      <c r="D291" s="750"/>
      <c r="E291" s="750"/>
      <c r="F291" s="378"/>
      <c r="G291" s="836">
        <v>0</v>
      </c>
      <c r="H291" s="768" t="str">
        <f t="shared" si="5"/>
        <v/>
      </c>
      <c r="I291" s="132"/>
      <c r="J291" s="132"/>
      <c r="K291" s="10"/>
    </row>
    <row r="292" spans="1:20" ht="15" customHeight="1" x14ac:dyDescent="0.2">
      <c r="A292" s="138"/>
      <c r="B292" s="830" t="s">
        <v>766</v>
      </c>
      <c r="C292" s="719" t="s">
        <v>764</v>
      </c>
      <c r="D292" s="788"/>
      <c r="E292" s="788"/>
      <c r="F292" s="378"/>
      <c r="G292" s="836">
        <v>0</v>
      </c>
      <c r="H292" s="768" t="str">
        <f t="shared" si="5"/>
        <v/>
      </c>
      <c r="I292" s="132"/>
      <c r="J292" s="132"/>
      <c r="K292" s="10"/>
    </row>
    <row r="293" spans="1:20" ht="15" customHeight="1" x14ac:dyDescent="0.2">
      <c r="A293" s="138"/>
      <c r="B293" s="830" t="s">
        <v>767</v>
      </c>
      <c r="C293" s="719" t="s">
        <v>764</v>
      </c>
      <c r="D293" s="788"/>
      <c r="E293" s="788"/>
      <c r="F293" s="378"/>
      <c r="G293" s="836">
        <v>0</v>
      </c>
      <c r="H293" s="768" t="str">
        <f t="shared" si="5"/>
        <v/>
      </c>
      <c r="I293" s="132"/>
      <c r="J293" s="132"/>
      <c r="K293" s="10"/>
    </row>
    <row r="294" spans="1:20" ht="15" customHeight="1" x14ac:dyDescent="0.2">
      <c r="A294" s="138"/>
      <c r="B294" s="830" t="s">
        <v>765</v>
      </c>
      <c r="C294" s="719" t="s">
        <v>764</v>
      </c>
      <c r="D294" s="750"/>
      <c r="E294" s="750"/>
      <c r="F294" s="378"/>
      <c r="G294" s="836">
        <v>0</v>
      </c>
      <c r="H294" s="768" t="str">
        <f t="shared" si="5"/>
        <v/>
      </c>
      <c r="I294" s="132"/>
      <c r="J294" s="132"/>
      <c r="K294" s="10"/>
    </row>
    <row r="295" spans="1:20" ht="15" customHeight="1" x14ac:dyDescent="0.2">
      <c r="A295" s="138"/>
      <c r="B295" s="937" t="s">
        <v>32</v>
      </c>
      <c r="C295" s="734" t="s">
        <v>764</v>
      </c>
      <c r="D295" s="938"/>
      <c r="E295" s="938"/>
      <c r="F295" s="392"/>
      <c r="G295" s="939">
        <v>0</v>
      </c>
      <c r="H295" s="940" t="str">
        <f t="shared" si="5"/>
        <v/>
      </c>
      <c r="I295" s="132"/>
      <c r="J295" s="132"/>
      <c r="K295" s="10"/>
    </row>
    <row r="296" spans="1:20" ht="15" customHeight="1" x14ac:dyDescent="0.2">
      <c r="A296" s="138"/>
      <c r="B296" s="761" t="s">
        <v>19</v>
      </c>
      <c r="C296" s="941"/>
      <c r="D296" s="814"/>
      <c r="E296" s="814"/>
      <c r="F296" s="396"/>
      <c r="G296" s="814"/>
      <c r="H296" s="942" t="str">
        <f>IF(AND(ISNUMBER(H275),ISNUMBER(H278),ISNUMBER(H287),ISNUMBER(H288),ISNUMBER(H290),ISNUMBER(H291),ISNUMBER(H294),ISNUMBER(H295)),SUM(H275,H278,H281,H284,H287:H288,H290:H295),"")</f>
        <v/>
      </c>
      <c r="I296" s="132"/>
      <c r="J296" s="132"/>
      <c r="K296" s="10"/>
    </row>
    <row r="297" spans="1:20" s="126" customFormat="1" ht="45" customHeight="1" x14ac:dyDescent="0.25">
      <c r="A297" s="53" t="s">
        <v>64</v>
      </c>
      <c r="B297" s="53"/>
      <c r="C297" s="130"/>
      <c r="D297" s="130"/>
      <c r="E297" s="131"/>
      <c r="F297" s="132"/>
      <c r="G297" s="132"/>
      <c r="H297" s="132"/>
      <c r="I297" s="132"/>
      <c r="J297" s="132"/>
      <c r="K297" s="10"/>
      <c r="L297" s="132"/>
      <c r="M297" s="132"/>
      <c r="N297" s="132"/>
      <c r="O297" s="132"/>
      <c r="P297" s="132"/>
      <c r="Q297" s="132"/>
      <c r="R297" s="132"/>
      <c r="S297" s="132"/>
      <c r="T297" s="132"/>
    </row>
    <row r="298" spans="1:20" ht="15" customHeight="1" x14ac:dyDescent="0.25">
      <c r="A298" s="139"/>
      <c r="B298" s="104"/>
      <c r="C298" s="105"/>
      <c r="D298" s="106"/>
      <c r="E298" s="137"/>
      <c r="F298" s="107"/>
      <c r="G298" s="137"/>
      <c r="H298" s="137"/>
      <c r="I298" s="132"/>
      <c r="J298" s="132"/>
      <c r="K298" s="10"/>
    </row>
    <row r="299" spans="1:20" ht="30" customHeight="1" x14ac:dyDescent="0.2">
      <c r="A299" s="138"/>
      <c r="B299" s="879"/>
      <c r="C299" s="731" t="s">
        <v>832</v>
      </c>
      <c r="D299" s="731" t="s">
        <v>550</v>
      </c>
      <c r="E299" s="732"/>
      <c r="F299" s="732"/>
      <c r="G299" s="731" t="s">
        <v>584</v>
      </c>
      <c r="H299" s="733" t="s">
        <v>585</v>
      </c>
      <c r="I299" s="132"/>
      <c r="J299" s="132"/>
      <c r="K299" s="10"/>
    </row>
    <row r="300" spans="1:20" ht="15" customHeight="1" x14ac:dyDescent="0.2">
      <c r="A300" s="138"/>
      <c r="B300" s="741" t="str">
        <f>CONCATENATE("Contractual inflows due in ≤ 30 days from fully performing loans, not reported in lines ", ROW(B275), " to ", ROW(B295), ", from:")</f>
        <v>Contractual inflows due in ≤ 30 days from fully performing loans, not reported in lines 275 to 295, from:</v>
      </c>
      <c r="C300" s="867"/>
      <c r="D300" s="944"/>
      <c r="E300" s="945"/>
      <c r="F300" s="945"/>
      <c r="G300" s="944"/>
      <c r="H300" s="946"/>
      <c r="I300" s="132"/>
      <c r="J300" s="132"/>
      <c r="K300" s="10"/>
    </row>
    <row r="301" spans="1:20" ht="15" customHeight="1" x14ac:dyDescent="0.2">
      <c r="A301" s="138"/>
      <c r="B301" s="743" t="s">
        <v>20</v>
      </c>
      <c r="C301" s="719">
        <v>153</v>
      </c>
      <c r="D301" s="750"/>
      <c r="E301" s="947"/>
      <c r="F301" s="947"/>
      <c r="G301" s="836">
        <v>0.5</v>
      </c>
      <c r="H301" s="768" t="str">
        <f>IF(AND(ISNUMBER(D301),ISNUMBER(G301)),D301*G301,"")</f>
        <v/>
      </c>
      <c r="I301" s="132"/>
      <c r="J301" s="132"/>
      <c r="K301" s="10"/>
    </row>
    <row r="302" spans="1:20" ht="15" customHeight="1" x14ac:dyDescent="0.2">
      <c r="A302" s="138"/>
      <c r="B302" s="743" t="s">
        <v>21</v>
      </c>
      <c r="C302" s="719">
        <v>153</v>
      </c>
      <c r="D302" s="750"/>
      <c r="E302" s="947"/>
      <c r="F302" s="947"/>
      <c r="G302" s="836">
        <v>0.5</v>
      </c>
      <c r="H302" s="768" t="str">
        <f>IF(AND(ISNUMBER(D302),ISNUMBER(G302)),D302*G302,"")</f>
        <v/>
      </c>
      <c r="I302" s="132"/>
      <c r="J302" s="132"/>
      <c r="K302" s="10"/>
    </row>
    <row r="303" spans="1:20" ht="15" customHeight="1" x14ac:dyDescent="0.2">
      <c r="A303" s="138"/>
      <c r="B303" s="743" t="s">
        <v>44</v>
      </c>
      <c r="C303" s="719">
        <v>154</v>
      </c>
      <c r="D303" s="750"/>
      <c r="E303" s="947"/>
      <c r="F303" s="947"/>
      <c r="G303" s="836">
        <v>0.5</v>
      </c>
      <c r="H303" s="768" t="str">
        <f>IF(AND(ISNUMBER(D303),ISNUMBER(G303)),D303*G303,"")</f>
        <v/>
      </c>
      <c r="I303" s="132"/>
      <c r="J303" s="132"/>
      <c r="K303" s="10"/>
    </row>
    <row r="304" spans="1:20" ht="15" customHeight="1" x14ac:dyDescent="0.2">
      <c r="A304" s="138"/>
      <c r="B304" s="743" t="s">
        <v>428</v>
      </c>
      <c r="C304" s="719">
        <v>154</v>
      </c>
      <c r="D304" s="750"/>
      <c r="E304" s="947"/>
      <c r="F304" s="947"/>
      <c r="G304" s="836">
        <v>1</v>
      </c>
      <c r="H304" s="768" t="str">
        <f>IF(AND(ISNUMBER(D304),ISNUMBER(G304)),D304*G304,"")</f>
        <v/>
      </c>
      <c r="I304" s="132"/>
      <c r="J304" s="132"/>
      <c r="K304" s="10"/>
    </row>
    <row r="305" spans="1:20" ht="15" customHeight="1" x14ac:dyDescent="0.2">
      <c r="A305" s="138"/>
      <c r="B305" s="743" t="s">
        <v>45</v>
      </c>
      <c r="C305" s="719">
        <v>154</v>
      </c>
      <c r="D305" s="838"/>
      <c r="E305" s="947"/>
      <c r="F305" s="947"/>
      <c r="G305" s="838"/>
      <c r="H305" s="928"/>
      <c r="I305" s="132"/>
      <c r="J305" s="132"/>
      <c r="K305" s="10"/>
    </row>
    <row r="306" spans="1:20" ht="15" customHeight="1" x14ac:dyDescent="0.2">
      <c r="A306" s="138"/>
      <c r="B306" s="830" t="s">
        <v>829</v>
      </c>
      <c r="C306" s="719">
        <v>156</v>
      </c>
      <c r="D306" s="750"/>
      <c r="E306" s="947"/>
      <c r="F306" s="947"/>
      <c r="G306" s="836">
        <v>0</v>
      </c>
      <c r="H306" s="768" t="str">
        <f>IF(AND(ISNUMBER(D306),ISNUMBER(G306)),D306*G306,"")</f>
        <v/>
      </c>
      <c r="I306" s="132"/>
      <c r="J306" s="132"/>
      <c r="K306" s="10"/>
    </row>
    <row r="307" spans="1:20" ht="15" customHeight="1" x14ac:dyDescent="0.2">
      <c r="A307" s="138"/>
      <c r="B307" s="830" t="s">
        <v>46</v>
      </c>
      <c r="C307" s="719">
        <v>157</v>
      </c>
      <c r="D307" s="750"/>
      <c r="E307" s="947"/>
      <c r="F307" s="947"/>
      <c r="G307" s="836">
        <v>0</v>
      </c>
      <c r="H307" s="768" t="str">
        <f>IF(AND(ISNUMBER(D307),ISNUMBER(G307)),D307*G307,"")</f>
        <v/>
      </c>
      <c r="I307" s="132"/>
      <c r="J307" s="132"/>
      <c r="K307" s="10"/>
    </row>
    <row r="308" spans="1:20" ht="15" customHeight="1" x14ac:dyDescent="0.2">
      <c r="A308" s="138"/>
      <c r="B308" s="830" t="s">
        <v>830</v>
      </c>
      <c r="C308" s="719">
        <v>154</v>
      </c>
      <c r="D308" s="750"/>
      <c r="E308" s="947"/>
      <c r="F308" s="947"/>
      <c r="G308" s="836">
        <v>1</v>
      </c>
      <c r="H308" s="768" t="str">
        <f>IF(AND(ISNUMBER(D308),ISNUMBER(G308)),D308*G308,"")</f>
        <v/>
      </c>
      <c r="I308" s="132"/>
      <c r="J308" s="132"/>
      <c r="K308" s="10"/>
    </row>
    <row r="309" spans="1:20" ht="15" customHeight="1" x14ac:dyDescent="0.2">
      <c r="A309" s="138"/>
      <c r="B309" s="862" t="s">
        <v>47</v>
      </c>
      <c r="C309" s="727">
        <v>154</v>
      </c>
      <c r="D309" s="751"/>
      <c r="E309" s="948"/>
      <c r="F309" s="948"/>
      <c r="G309" s="848">
        <v>0.5</v>
      </c>
      <c r="H309" s="908" t="str">
        <f>IF(AND(ISNUMBER(D309),ISNUMBER(G309)),D309*G309,"")</f>
        <v/>
      </c>
      <c r="I309" s="132"/>
      <c r="J309" s="132"/>
      <c r="K309" s="10"/>
    </row>
    <row r="310" spans="1:20" ht="15" customHeight="1" x14ac:dyDescent="0.2">
      <c r="A310" s="138"/>
      <c r="B310" s="761" t="s">
        <v>48</v>
      </c>
      <c r="C310" s="818"/>
      <c r="D310" s="814"/>
      <c r="E310" s="943"/>
      <c r="F310" s="943"/>
      <c r="G310" s="814"/>
      <c r="H310" s="942" t="str">
        <f>IF(AND(ISNUMBER(H301),ISNUMBER(H302),ISNUMBER(H303),ISNUMBER(H304),ISNUMBER(H306),ISNUMBER(H307),ISNUMBER(H308),ISNUMBER(H309)),SUM(H301:H304,H306:H309),"")</f>
        <v/>
      </c>
      <c r="I310" s="132"/>
      <c r="J310" s="132"/>
      <c r="K310" s="10"/>
    </row>
    <row r="311" spans="1:20" s="126" customFormat="1" ht="45" customHeight="1" x14ac:dyDescent="0.25">
      <c r="A311" s="53" t="s">
        <v>65</v>
      </c>
      <c r="B311" s="53"/>
      <c r="C311" s="130"/>
      <c r="D311" s="130"/>
      <c r="E311" s="131"/>
      <c r="F311" s="132"/>
      <c r="G311" s="132"/>
      <c r="H311" s="132"/>
      <c r="I311" s="132"/>
      <c r="J311" s="132"/>
      <c r="K311" s="10"/>
      <c r="L311" s="132"/>
      <c r="M311" s="132"/>
      <c r="N311" s="132"/>
      <c r="O311" s="132"/>
      <c r="P311" s="132"/>
      <c r="Q311" s="132"/>
      <c r="R311" s="132"/>
      <c r="S311" s="132"/>
      <c r="T311" s="132"/>
    </row>
    <row r="312" spans="1:20" ht="15" customHeight="1" x14ac:dyDescent="0.2">
      <c r="A312" s="139"/>
      <c r="B312" s="110"/>
      <c r="C312" s="111"/>
      <c r="D312" s="136"/>
      <c r="E312" s="137"/>
      <c r="F312" s="137"/>
      <c r="G312" s="137"/>
      <c r="H312" s="137"/>
      <c r="I312" s="132"/>
      <c r="J312" s="132"/>
      <c r="K312" s="10"/>
    </row>
    <row r="313" spans="1:20" ht="30" customHeight="1" x14ac:dyDescent="0.2">
      <c r="A313" s="139"/>
      <c r="B313" s="879"/>
      <c r="C313" s="731" t="s">
        <v>832</v>
      </c>
      <c r="D313" s="731" t="s">
        <v>550</v>
      </c>
      <c r="E313" s="732"/>
      <c r="F313" s="732"/>
      <c r="G313" s="731" t="s">
        <v>584</v>
      </c>
      <c r="H313" s="733" t="s">
        <v>585</v>
      </c>
      <c r="I313" s="132"/>
      <c r="J313" s="132"/>
      <c r="K313" s="10"/>
    </row>
    <row r="314" spans="1:20" ht="15" customHeight="1" x14ac:dyDescent="0.2">
      <c r="A314" s="138"/>
      <c r="B314" s="780" t="s">
        <v>49</v>
      </c>
      <c r="C314" s="867"/>
      <c r="D314" s="944"/>
      <c r="E314" s="945"/>
      <c r="F314" s="945"/>
      <c r="G314" s="944"/>
      <c r="H314" s="946"/>
      <c r="I314" s="132"/>
      <c r="J314" s="132"/>
      <c r="K314" s="10"/>
    </row>
    <row r="315" spans="1:20" ht="15" customHeight="1" x14ac:dyDescent="0.2">
      <c r="A315" s="138"/>
      <c r="B315" s="743" t="s">
        <v>768</v>
      </c>
      <c r="C315" s="719" t="s">
        <v>769</v>
      </c>
      <c r="D315" s="750"/>
      <c r="E315" s="947"/>
      <c r="F315" s="947"/>
      <c r="G315" s="836">
        <v>1</v>
      </c>
      <c r="H315" s="768" t="str">
        <f>IF(AND(ISNUMBER(D315),ISNUMBER(G315)),D315*G315,"")</f>
        <v/>
      </c>
      <c r="I315" s="132"/>
      <c r="J315" s="132"/>
      <c r="K315" s="10"/>
    </row>
    <row r="316" spans="1:20" ht="15" customHeight="1" x14ac:dyDescent="0.2">
      <c r="A316" s="138"/>
      <c r="B316" s="743" t="s">
        <v>50</v>
      </c>
      <c r="C316" s="719">
        <v>155</v>
      </c>
      <c r="D316" s="750"/>
      <c r="E316" s="947"/>
      <c r="F316" s="947"/>
      <c r="G316" s="836">
        <v>1</v>
      </c>
      <c r="H316" s="768" t="str">
        <f>IF(AND(ISNUMBER(D316),ISNUMBER(G316)),D316*G316,"")</f>
        <v/>
      </c>
      <c r="I316" s="132"/>
      <c r="J316" s="132"/>
      <c r="K316" s="10"/>
    </row>
    <row r="317" spans="1:20" ht="15" customHeight="1" x14ac:dyDescent="0.2">
      <c r="A317" s="138"/>
      <c r="B317" s="862" t="s">
        <v>51</v>
      </c>
      <c r="C317" s="727">
        <v>160</v>
      </c>
      <c r="D317" s="751"/>
      <c r="E317" s="948"/>
      <c r="F317" s="948"/>
      <c r="G317" s="848">
        <f>Parameters!F71</f>
        <v>0</v>
      </c>
      <c r="H317" s="908" t="str">
        <f>IF(AND(ISNUMBER(D317),ISNUMBER(G317)),D317*G317,"")</f>
        <v/>
      </c>
      <c r="I317" s="132"/>
      <c r="J317" s="132"/>
      <c r="K317" s="10"/>
    </row>
    <row r="318" spans="1:20" ht="15" customHeight="1" x14ac:dyDescent="0.2">
      <c r="A318" s="138"/>
      <c r="B318" s="761" t="s">
        <v>66</v>
      </c>
      <c r="C318" s="818"/>
      <c r="D318" s="814"/>
      <c r="E318" s="943"/>
      <c r="F318" s="943"/>
      <c r="G318" s="814"/>
      <c r="H318" s="942" t="str">
        <f>IF(AND(ISNUMBER(H315),ISNUMBER(H316),ISNUMBER(H317)),H315+H316+H317,"")</f>
        <v/>
      </c>
      <c r="I318" s="132"/>
      <c r="J318" s="132"/>
      <c r="K318" s="10"/>
    </row>
    <row r="319" spans="1:20" s="126" customFormat="1" ht="45" customHeight="1" x14ac:dyDescent="0.25">
      <c r="A319" s="53" t="s">
        <v>293</v>
      </c>
      <c r="B319" s="53"/>
      <c r="C319" s="130"/>
      <c r="D319" s="130"/>
      <c r="E319" s="131"/>
      <c r="F319" s="132"/>
      <c r="G319" s="132"/>
      <c r="H319" s="132"/>
      <c r="I319" s="132"/>
      <c r="J319" s="132"/>
      <c r="K319" s="10"/>
      <c r="L319" s="132"/>
      <c r="M319" s="132"/>
      <c r="N319" s="132"/>
      <c r="O319" s="132"/>
      <c r="P319" s="132"/>
      <c r="Q319" s="132"/>
      <c r="R319" s="132"/>
      <c r="S319" s="132"/>
      <c r="T319" s="132"/>
    </row>
    <row r="320" spans="1:20" s="126" customFormat="1" ht="15" customHeight="1" x14ac:dyDescent="0.25">
      <c r="A320" s="178"/>
      <c r="B320" s="178"/>
      <c r="C320" s="178"/>
      <c r="D320" s="178"/>
      <c r="E320" s="178"/>
      <c r="F320" s="178"/>
      <c r="G320" s="178"/>
      <c r="H320" s="178"/>
      <c r="I320" s="178"/>
      <c r="J320" s="178"/>
      <c r="K320" s="179"/>
      <c r="L320" s="132"/>
      <c r="M320" s="132"/>
      <c r="N320" s="132"/>
      <c r="O320" s="132"/>
      <c r="P320" s="132"/>
      <c r="Q320" s="132"/>
      <c r="R320" s="132"/>
      <c r="S320" s="132"/>
      <c r="T320" s="132"/>
    </row>
    <row r="321" spans="1:20" s="126" customFormat="1" ht="30" customHeight="1" x14ac:dyDescent="0.25">
      <c r="A321" s="178"/>
      <c r="B321" s="949"/>
      <c r="C321" s="731" t="s">
        <v>832</v>
      </c>
      <c r="D321" s="731" t="s">
        <v>550</v>
      </c>
      <c r="E321" s="732"/>
      <c r="F321" s="732"/>
      <c r="G321" s="731" t="s">
        <v>584</v>
      </c>
      <c r="H321" s="733" t="s">
        <v>585</v>
      </c>
      <c r="I321" s="178"/>
      <c r="J321" s="178"/>
      <c r="K321" s="179"/>
      <c r="L321" s="132"/>
      <c r="M321" s="132"/>
      <c r="N321" s="132"/>
      <c r="O321" s="132"/>
      <c r="P321" s="132"/>
      <c r="Q321" s="132"/>
      <c r="R321" s="132"/>
      <c r="S321" s="132"/>
      <c r="T321" s="132"/>
    </row>
    <row r="322" spans="1:20" ht="15" customHeight="1" x14ac:dyDescent="0.2">
      <c r="A322" s="138"/>
      <c r="B322" s="741" t="s">
        <v>52</v>
      </c>
      <c r="C322" s="711">
        <v>144</v>
      </c>
      <c r="D322" s="944"/>
      <c r="E322" s="945"/>
      <c r="F322" s="945"/>
      <c r="G322" s="944"/>
      <c r="H322" s="767" t="str">
        <f>IF(AND(ISNUMBER(H296),ISNUMBER(H310),ISNUMBER(H318),ISNUMBER(J430)),H296+H310+H318+J430,"")</f>
        <v/>
      </c>
      <c r="I322" s="132"/>
      <c r="J322" s="132"/>
      <c r="K322" s="10"/>
    </row>
    <row r="323" spans="1:20" ht="15" customHeight="1" x14ac:dyDescent="0.2">
      <c r="A323" s="138"/>
      <c r="B323" s="747" t="s">
        <v>53</v>
      </c>
      <c r="C323" s="727" t="s">
        <v>770</v>
      </c>
      <c r="D323" s="758" t="str">
        <f>H269</f>
        <v/>
      </c>
      <c r="E323" s="948"/>
      <c r="F323" s="948"/>
      <c r="G323" s="848">
        <v>0.75</v>
      </c>
      <c r="H323" s="908" t="str">
        <f>IF(AND(ISNUMBER(D323),ISNUMBER(G323)),D323*G323,"")</f>
        <v/>
      </c>
      <c r="I323" s="132"/>
      <c r="J323" s="132"/>
      <c r="K323" s="10"/>
    </row>
    <row r="324" spans="1:20" ht="15" customHeight="1" x14ac:dyDescent="0.2">
      <c r="A324" s="138"/>
      <c r="B324" s="926" t="s">
        <v>54</v>
      </c>
      <c r="C324" s="950" t="s">
        <v>770</v>
      </c>
      <c r="D324" s="951"/>
      <c r="E324" s="951"/>
      <c r="F324" s="951"/>
      <c r="G324" s="951"/>
      <c r="H324" s="952" t="str">
        <f>IF(AND(ISNUMBER(H322),ISNUMBER(H323)),MIN(H322,H323),"")</f>
        <v/>
      </c>
      <c r="I324" s="132"/>
      <c r="J324" s="132"/>
      <c r="K324" s="10"/>
    </row>
    <row r="325" spans="1:20" ht="15" customHeight="1" x14ac:dyDescent="0.2">
      <c r="A325" s="139"/>
      <c r="B325" s="123"/>
      <c r="C325" s="109"/>
      <c r="D325" s="151"/>
      <c r="E325" s="152"/>
      <c r="F325" s="153"/>
      <c r="G325" s="137"/>
      <c r="H325" s="137"/>
      <c r="I325" s="132"/>
      <c r="J325" s="132"/>
      <c r="K325" s="10"/>
    </row>
    <row r="326" spans="1:20" s="129" customFormat="1" ht="30" customHeight="1" x14ac:dyDescent="0.25">
      <c r="A326" s="22" t="s">
        <v>209</v>
      </c>
      <c r="B326" s="127"/>
      <c r="C326" s="127"/>
      <c r="D326" s="127"/>
      <c r="E326" s="127"/>
      <c r="F326" s="127"/>
      <c r="G326" s="127"/>
      <c r="H326" s="127"/>
      <c r="I326" s="173"/>
      <c r="J326" s="173"/>
      <c r="K326" s="128"/>
    </row>
    <row r="327" spans="1:20" ht="15" customHeight="1" x14ac:dyDescent="0.2">
      <c r="A327" s="139"/>
      <c r="B327" s="123"/>
      <c r="C327" s="109"/>
      <c r="D327" s="151"/>
      <c r="E327" s="152"/>
      <c r="F327" s="153"/>
      <c r="G327" s="137"/>
      <c r="H327" s="137"/>
      <c r="I327" s="132"/>
      <c r="J327" s="132"/>
      <c r="K327" s="10"/>
    </row>
    <row r="328" spans="1:20" ht="45" customHeight="1" x14ac:dyDescent="0.2">
      <c r="A328" s="139"/>
      <c r="B328" s="879"/>
      <c r="C328" s="731" t="s">
        <v>832</v>
      </c>
      <c r="D328" s="731" t="s">
        <v>210</v>
      </c>
      <c r="E328" s="731" t="s">
        <v>211</v>
      </c>
      <c r="F328" s="811"/>
      <c r="G328" s="731" t="s">
        <v>212</v>
      </c>
      <c r="H328" s="731" t="s">
        <v>213</v>
      </c>
      <c r="I328" s="731" t="s">
        <v>214</v>
      </c>
      <c r="J328" s="733" t="s">
        <v>215</v>
      </c>
      <c r="K328" s="10"/>
    </row>
    <row r="329" spans="1:20" ht="15" customHeight="1" x14ac:dyDescent="0.2">
      <c r="A329" s="139"/>
      <c r="B329" s="932" t="s">
        <v>601</v>
      </c>
      <c r="C329" s="975"/>
      <c r="D329" s="975"/>
      <c r="E329" s="975"/>
      <c r="F329" s="975"/>
      <c r="G329" s="975"/>
      <c r="H329" s="975"/>
      <c r="I329" s="976"/>
      <c r="J329" s="977"/>
      <c r="K329" s="10"/>
    </row>
    <row r="330" spans="1:20" ht="15" customHeight="1" x14ac:dyDescent="0.2">
      <c r="A330" s="139"/>
      <c r="B330" s="743" t="s">
        <v>858</v>
      </c>
      <c r="C330" s="825"/>
      <c r="D330" s="955"/>
      <c r="E330" s="955"/>
      <c r="F330" s="410"/>
      <c r="G330" s="825"/>
      <c r="H330" s="825"/>
      <c r="I330" s="953"/>
      <c r="J330" s="954"/>
      <c r="K330" s="10"/>
    </row>
    <row r="331" spans="1:20" ht="15" customHeight="1" x14ac:dyDescent="0.2">
      <c r="A331" s="139"/>
      <c r="B331" s="830" t="s">
        <v>144</v>
      </c>
      <c r="C331" s="719" t="s">
        <v>771</v>
      </c>
      <c r="D331" s="859"/>
      <c r="E331" s="859"/>
      <c r="F331" s="956"/>
      <c r="G331" s="836">
        <v>0</v>
      </c>
      <c r="H331" s="893" t="str">
        <f>IF(AND(ISNUMBER(G331),ISNUMBER(E331)),G331*E331,"")</f>
        <v/>
      </c>
      <c r="I331" s="957">
        <v>0</v>
      </c>
      <c r="J331" s="837" t="str">
        <f>IF(AND(ISNUMBER(I331),ISNUMBER(D331)),I331*D331,"")</f>
        <v/>
      </c>
      <c r="K331" s="10"/>
    </row>
    <row r="332" spans="1:20" ht="15" customHeight="1" x14ac:dyDescent="0.2">
      <c r="A332" s="139"/>
      <c r="B332" s="856" t="s">
        <v>147</v>
      </c>
      <c r="C332" s="719" t="s">
        <v>771</v>
      </c>
      <c r="D332" s="859"/>
      <c r="E332" s="859"/>
      <c r="F332" s="958"/>
      <c r="G332" s="959"/>
      <c r="H332" s="956"/>
      <c r="I332" s="960"/>
      <c r="J332" s="961"/>
      <c r="K332" s="10"/>
    </row>
    <row r="333" spans="1:20" ht="15" customHeight="1" x14ac:dyDescent="0.2">
      <c r="A333" s="138"/>
      <c r="B333" s="985" t="str">
        <f>CONCATENATE("Check: row ", ROW(B332), " ≤ row ", ROW(LCR!B331),)</f>
        <v>Check: row 332 ≤ row 331</v>
      </c>
      <c r="C333" s="845"/>
      <c r="D333" s="1536" t="str">
        <f>IF((D332&lt;=D331),"Pass","Fail")</f>
        <v>Pass</v>
      </c>
      <c r="E333" s="1536" t="str">
        <f>IF((E332&lt;=E331),"Pass","Fail")</f>
        <v>Pass</v>
      </c>
      <c r="F333" s="410"/>
      <c r="G333" s="756"/>
      <c r="H333" s="825"/>
      <c r="I333" s="953"/>
      <c r="J333" s="954"/>
      <c r="K333" s="10"/>
    </row>
    <row r="334" spans="1:20" ht="15" customHeight="1" x14ac:dyDescent="0.2">
      <c r="A334" s="139"/>
      <c r="B334" s="830" t="s">
        <v>772</v>
      </c>
      <c r="C334" s="719" t="s">
        <v>771</v>
      </c>
      <c r="D334" s="717"/>
      <c r="E334" s="717"/>
      <c r="F334" s="825"/>
      <c r="G334" s="756"/>
      <c r="H334" s="962"/>
      <c r="I334" s="957">
        <v>0.15</v>
      </c>
      <c r="J334" s="963" t="str">
        <f>IF(AND(ISNUMBER(I334),ISNUMBER(D334)),I334*D334,"")</f>
        <v/>
      </c>
      <c r="K334" s="10"/>
    </row>
    <row r="335" spans="1:20" ht="15" customHeight="1" x14ac:dyDescent="0.2">
      <c r="A335" s="139"/>
      <c r="B335" s="856" t="s">
        <v>147</v>
      </c>
      <c r="C335" s="719" t="s">
        <v>771</v>
      </c>
      <c r="D335" s="717"/>
      <c r="E335" s="717"/>
      <c r="F335" s="410"/>
      <c r="G335" s="756"/>
      <c r="H335" s="825"/>
      <c r="I335" s="953"/>
      <c r="J335" s="954"/>
      <c r="K335" s="10"/>
    </row>
    <row r="336" spans="1:20" ht="15" customHeight="1" x14ac:dyDescent="0.2">
      <c r="A336" s="139"/>
      <c r="B336" s="985" t="str">
        <f>CONCATENATE("Check: row ", ROW(B335), " ≤ row ", ROW(LCR!B334),)</f>
        <v>Check: row 335 ≤ row 334</v>
      </c>
      <c r="C336" s="845"/>
      <c r="D336" s="1536" t="str">
        <f>IF((D335&lt;=D334),"Pass","Fail")</f>
        <v>Pass</v>
      </c>
      <c r="E336" s="1536" t="str">
        <f>IF((E335&lt;=E334),"Pass","Fail")</f>
        <v>Pass</v>
      </c>
      <c r="F336" s="410"/>
      <c r="G336" s="756"/>
      <c r="H336" s="825"/>
      <c r="I336" s="953"/>
      <c r="J336" s="954"/>
      <c r="K336" s="10"/>
    </row>
    <row r="337" spans="1:11" ht="15" customHeight="1" x14ac:dyDescent="0.2">
      <c r="A337" s="139"/>
      <c r="B337" s="830" t="s">
        <v>773</v>
      </c>
      <c r="C337" s="719" t="s">
        <v>771</v>
      </c>
      <c r="D337" s="760"/>
      <c r="E337" s="760"/>
      <c r="F337" s="825"/>
      <c r="G337" s="756"/>
      <c r="H337" s="962"/>
      <c r="I337" s="957">
        <v>0.25</v>
      </c>
      <c r="J337" s="963" t="str">
        <f>IF(AND(ISNUMBER(I337),ISNUMBER(D337)),I337*D337,"")</f>
        <v/>
      </c>
      <c r="K337" s="10"/>
    </row>
    <row r="338" spans="1:11" ht="15" customHeight="1" x14ac:dyDescent="0.2">
      <c r="A338" s="139"/>
      <c r="B338" s="856" t="s">
        <v>147</v>
      </c>
      <c r="C338" s="719" t="s">
        <v>771</v>
      </c>
      <c r="D338" s="760"/>
      <c r="E338" s="760"/>
      <c r="F338" s="410"/>
      <c r="G338" s="756"/>
      <c r="H338" s="825"/>
      <c r="I338" s="953"/>
      <c r="J338" s="954"/>
      <c r="K338" s="10"/>
    </row>
    <row r="339" spans="1:11" ht="15" customHeight="1" x14ac:dyDescent="0.2">
      <c r="A339" s="139"/>
      <c r="B339" s="985" t="str">
        <f>CONCATENATE("Check: row ", ROW(B338), " ≤ row ", ROW(LCR!B337),)</f>
        <v>Check: row 338 ≤ row 337</v>
      </c>
      <c r="C339" s="845"/>
      <c r="D339" s="1536" t="str">
        <f>IF((D338&lt;=D337),"Pass","Fail")</f>
        <v>Pass</v>
      </c>
      <c r="E339" s="1536" t="str">
        <f>IF((E338&lt;=E337),"Pass","Fail")</f>
        <v>Pass</v>
      </c>
      <c r="F339" s="410"/>
      <c r="G339" s="756"/>
      <c r="H339" s="825"/>
      <c r="I339" s="953"/>
      <c r="J339" s="954"/>
      <c r="K339" s="10"/>
    </row>
    <row r="340" spans="1:11" ht="15" customHeight="1" x14ac:dyDescent="0.2">
      <c r="A340" s="139"/>
      <c r="B340" s="830" t="s">
        <v>774</v>
      </c>
      <c r="C340" s="719" t="s">
        <v>771</v>
      </c>
      <c r="D340" s="760"/>
      <c r="E340" s="760"/>
      <c r="F340" s="825"/>
      <c r="G340" s="756"/>
      <c r="H340" s="962"/>
      <c r="I340" s="957">
        <v>0.5</v>
      </c>
      <c r="J340" s="963" t="str">
        <f>IF(AND(ISNUMBER(I340),ISNUMBER(D340)),I340*D340,"")</f>
        <v/>
      </c>
      <c r="K340" s="10"/>
    </row>
    <row r="341" spans="1:11" ht="15" customHeight="1" x14ac:dyDescent="0.2">
      <c r="A341" s="139"/>
      <c r="B341" s="856" t="s">
        <v>147</v>
      </c>
      <c r="C341" s="719" t="s">
        <v>771</v>
      </c>
      <c r="D341" s="760"/>
      <c r="E341" s="760"/>
      <c r="F341" s="410"/>
      <c r="G341" s="756"/>
      <c r="H341" s="825"/>
      <c r="I341" s="964"/>
      <c r="J341" s="965"/>
      <c r="K341" s="10"/>
    </row>
    <row r="342" spans="1:11" ht="15" customHeight="1" x14ac:dyDescent="0.2">
      <c r="A342" s="139"/>
      <c r="B342" s="985" t="str">
        <f>CONCATENATE("Check: row ", ROW(B341), " ≤ row ", ROW(LCR!B340),)</f>
        <v>Check: row 341 ≤ row 340</v>
      </c>
      <c r="C342" s="845"/>
      <c r="D342" s="1536" t="str">
        <f>IF((D341&lt;=D340),"Pass","Fail")</f>
        <v>Pass</v>
      </c>
      <c r="E342" s="1536" t="str">
        <f>IF((E341&lt;=E340),"Pass","Fail")</f>
        <v>Pass</v>
      </c>
      <c r="F342" s="410"/>
      <c r="G342" s="756"/>
      <c r="H342" s="825"/>
      <c r="I342" s="964"/>
      <c r="J342" s="965"/>
      <c r="K342" s="10"/>
    </row>
    <row r="343" spans="1:11" ht="15" customHeight="1" x14ac:dyDescent="0.2">
      <c r="A343" s="139"/>
      <c r="B343" s="830" t="s">
        <v>145</v>
      </c>
      <c r="C343" s="719" t="s">
        <v>771</v>
      </c>
      <c r="D343" s="717"/>
      <c r="E343" s="717"/>
      <c r="F343" s="825"/>
      <c r="G343" s="756"/>
      <c r="H343" s="962"/>
      <c r="I343" s="957">
        <v>1</v>
      </c>
      <c r="J343" s="963" t="str">
        <f>IF(AND(ISNUMBER(I343),ISNUMBER(D343)),I343*D343,"")</f>
        <v/>
      </c>
      <c r="K343" s="10"/>
    </row>
    <row r="344" spans="1:11" ht="15" customHeight="1" x14ac:dyDescent="0.2">
      <c r="A344" s="139"/>
      <c r="B344" s="856" t="s">
        <v>147</v>
      </c>
      <c r="C344" s="719" t="s">
        <v>771</v>
      </c>
      <c r="D344" s="717"/>
      <c r="E344" s="717"/>
      <c r="F344" s="410"/>
      <c r="G344" s="756"/>
      <c r="H344" s="825"/>
      <c r="I344" s="953"/>
      <c r="J344" s="954"/>
      <c r="K344" s="10"/>
    </row>
    <row r="345" spans="1:11" ht="15" customHeight="1" x14ac:dyDescent="0.2">
      <c r="A345" s="139"/>
      <c r="B345" s="985" t="str">
        <f>CONCATENATE("Check: row ", ROW(B344), " ≤ row ", ROW(LCR!B343),)</f>
        <v>Check: row 344 ≤ row 343</v>
      </c>
      <c r="C345" s="845"/>
      <c r="D345" s="1536" t="str">
        <f>IF((D344&lt;=D343),"Pass","Fail")</f>
        <v>Pass</v>
      </c>
      <c r="E345" s="1536" t="str">
        <f>IF((E344&lt;=E343),"Pass","Fail")</f>
        <v>Pass</v>
      </c>
      <c r="F345" s="410"/>
      <c r="G345" s="756"/>
      <c r="H345" s="825"/>
      <c r="I345" s="953"/>
      <c r="J345" s="954"/>
      <c r="K345" s="10"/>
    </row>
    <row r="346" spans="1:11" ht="15" customHeight="1" x14ac:dyDescent="0.2">
      <c r="A346" s="139"/>
      <c r="B346" s="830" t="s">
        <v>775</v>
      </c>
      <c r="C346" s="719" t="s">
        <v>771</v>
      </c>
      <c r="D346" s="717"/>
      <c r="E346" s="717"/>
      <c r="F346" s="825"/>
      <c r="G346" s="836">
        <v>0.15</v>
      </c>
      <c r="H346" s="773" t="str">
        <f>IF(AND(ISNUMBER(G346),ISNUMBER(E346)),G346*E346,"")</f>
        <v/>
      </c>
      <c r="I346" s="953"/>
      <c r="J346" s="966"/>
      <c r="K346" s="10"/>
    </row>
    <row r="347" spans="1:11" ht="15" customHeight="1" x14ac:dyDescent="0.2">
      <c r="A347" s="139"/>
      <c r="B347" s="856" t="s">
        <v>147</v>
      </c>
      <c r="C347" s="719" t="s">
        <v>771</v>
      </c>
      <c r="D347" s="717"/>
      <c r="E347" s="717"/>
      <c r="F347" s="410"/>
      <c r="G347" s="756"/>
      <c r="H347" s="825"/>
      <c r="I347" s="953"/>
      <c r="J347" s="954"/>
      <c r="K347" s="10"/>
    </row>
    <row r="348" spans="1:11" ht="15" customHeight="1" x14ac:dyDescent="0.2">
      <c r="A348" s="139"/>
      <c r="B348" s="985" t="str">
        <f>CONCATENATE("Check: row ", ROW(B347), " ≤ row ", ROW(LCR!B346),)</f>
        <v>Check: row 347 ≤ row 346</v>
      </c>
      <c r="C348" s="845"/>
      <c r="D348" s="1536" t="str">
        <f>IF((D347&lt;=D346),"Pass","Fail")</f>
        <v>Pass</v>
      </c>
      <c r="E348" s="1536" t="str">
        <f>IF((E347&lt;=E346),"Pass","Fail")</f>
        <v>Pass</v>
      </c>
      <c r="F348" s="410"/>
      <c r="G348" s="756"/>
      <c r="H348" s="825"/>
      <c r="I348" s="953"/>
      <c r="J348" s="954"/>
      <c r="K348" s="10"/>
    </row>
    <row r="349" spans="1:11" ht="15" customHeight="1" x14ac:dyDescent="0.2">
      <c r="A349" s="139"/>
      <c r="B349" s="830" t="s">
        <v>776</v>
      </c>
      <c r="C349" s="719" t="s">
        <v>771</v>
      </c>
      <c r="D349" s="717"/>
      <c r="E349" s="717"/>
      <c r="F349" s="825"/>
      <c r="G349" s="836">
        <v>0</v>
      </c>
      <c r="H349" s="773" t="str">
        <f>IF(AND(ISNUMBER(G349),ISNUMBER(E349)),G349*E349,"")</f>
        <v/>
      </c>
      <c r="I349" s="957">
        <v>0</v>
      </c>
      <c r="J349" s="963" t="str">
        <f>IF(AND(ISNUMBER(I349),ISNUMBER(D349)),I349*D349,"")</f>
        <v/>
      </c>
      <c r="K349" s="10"/>
    </row>
    <row r="350" spans="1:11" ht="15" customHeight="1" x14ac:dyDescent="0.2">
      <c r="A350" s="139"/>
      <c r="B350" s="856" t="s">
        <v>147</v>
      </c>
      <c r="C350" s="719" t="s">
        <v>771</v>
      </c>
      <c r="D350" s="717"/>
      <c r="E350" s="717"/>
      <c r="F350" s="410"/>
      <c r="G350" s="756"/>
      <c r="H350" s="825"/>
      <c r="I350" s="953"/>
      <c r="J350" s="954"/>
      <c r="K350" s="10"/>
    </row>
    <row r="351" spans="1:11" ht="15" customHeight="1" x14ac:dyDescent="0.2">
      <c r="A351" s="139"/>
      <c r="B351" s="985" t="str">
        <f>CONCATENATE("Check: row ", ROW(B350), " ≤ row ", ROW(LCR!B349),)</f>
        <v>Check: row 350 ≤ row 349</v>
      </c>
      <c r="C351" s="845"/>
      <c r="D351" s="1536" t="str">
        <f>IF((D350&lt;=D349),"Pass","Fail")</f>
        <v>Pass</v>
      </c>
      <c r="E351" s="1536" t="str">
        <f>IF((E350&lt;=E349),"Pass","Fail")</f>
        <v>Pass</v>
      </c>
      <c r="F351" s="410"/>
      <c r="G351" s="756"/>
      <c r="H351" s="825"/>
      <c r="I351" s="953"/>
      <c r="J351" s="954"/>
      <c r="K351" s="10"/>
    </row>
    <row r="352" spans="1:11" ht="15" customHeight="1" x14ac:dyDescent="0.2">
      <c r="A352" s="139"/>
      <c r="B352" s="830" t="s">
        <v>777</v>
      </c>
      <c r="C352" s="719" t="s">
        <v>771</v>
      </c>
      <c r="D352" s="760"/>
      <c r="E352" s="760"/>
      <c r="F352" s="825"/>
      <c r="G352" s="756"/>
      <c r="H352" s="962"/>
      <c r="I352" s="967">
        <v>0.1</v>
      </c>
      <c r="J352" s="963" t="str">
        <f>IF(AND(ISNUMBER(I352),ISNUMBER(D352)),I352*D352,"")</f>
        <v/>
      </c>
      <c r="K352" s="10"/>
    </row>
    <row r="353" spans="1:11" ht="15" customHeight="1" x14ac:dyDescent="0.2">
      <c r="A353" s="139"/>
      <c r="B353" s="856" t="s">
        <v>147</v>
      </c>
      <c r="C353" s="719" t="s">
        <v>771</v>
      </c>
      <c r="D353" s="760"/>
      <c r="E353" s="760"/>
      <c r="F353" s="410"/>
      <c r="G353" s="756"/>
      <c r="H353" s="825"/>
      <c r="I353" s="953"/>
      <c r="J353" s="954"/>
      <c r="K353" s="10"/>
    </row>
    <row r="354" spans="1:11" ht="15" customHeight="1" x14ac:dyDescent="0.2">
      <c r="A354" s="139"/>
      <c r="B354" s="985" t="str">
        <f>CONCATENATE("Check: row ", ROW(B353), " ≤ row ", ROW(LCR!B352),)</f>
        <v>Check: row 353 ≤ row 352</v>
      </c>
      <c r="C354" s="845"/>
      <c r="D354" s="1536" t="str">
        <f>IF((D353&lt;=D352),"Pass","Fail")</f>
        <v>Pass</v>
      </c>
      <c r="E354" s="1536" t="str">
        <f>IF((E353&lt;=E352),"Pass","Fail")</f>
        <v>Pass</v>
      </c>
      <c r="F354" s="410"/>
      <c r="G354" s="756"/>
      <c r="H354" s="825"/>
      <c r="I354" s="953"/>
      <c r="J354" s="954"/>
      <c r="K354" s="10"/>
    </row>
    <row r="355" spans="1:11" ht="15" customHeight="1" x14ac:dyDescent="0.2">
      <c r="A355" s="139"/>
      <c r="B355" s="830" t="s">
        <v>778</v>
      </c>
      <c r="C355" s="719" t="s">
        <v>771</v>
      </c>
      <c r="D355" s="760"/>
      <c r="E355" s="760"/>
      <c r="F355" s="825"/>
      <c r="G355" s="756"/>
      <c r="H355" s="962"/>
      <c r="I355" s="967">
        <v>0.35</v>
      </c>
      <c r="J355" s="963" t="str">
        <f>IF(AND(ISNUMBER(I355),ISNUMBER(D355)),I355*D355,"")</f>
        <v/>
      </c>
      <c r="K355" s="10"/>
    </row>
    <row r="356" spans="1:11" ht="15" customHeight="1" x14ac:dyDescent="0.2">
      <c r="A356" s="139"/>
      <c r="B356" s="856" t="s">
        <v>147</v>
      </c>
      <c r="C356" s="719" t="s">
        <v>771</v>
      </c>
      <c r="D356" s="760"/>
      <c r="E356" s="760"/>
      <c r="F356" s="410"/>
      <c r="G356" s="756"/>
      <c r="H356" s="825"/>
      <c r="I356" s="953"/>
      <c r="J356" s="954"/>
      <c r="K356" s="10"/>
    </row>
    <row r="357" spans="1:11" ht="15" customHeight="1" x14ac:dyDescent="0.2">
      <c r="A357" s="139"/>
      <c r="B357" s="985" t="str">
        <f>CONCATENATE("Check: row ", ROW(B356), " ≤ row ", ROW(LCR!B355),)</f>
        <v>Check: row 356 ≤ row 355</v>
      </c>
      <c r="C357" s="845"/>
      <c r="D357" s="1536" t="str">
        <f>IF((D356&lt;=D355),"Pass","Fail")</f>
        <v>Pass</v>
      </c>
      <c r="E357" s="1536" t="str">
        <f>IF((E356&lt;=E355),"Pass","Fail")</f>
        <v>Pass</v>
      </c>
      <c r="F357" s="410"/>
      <c r="G357" s="756"/>
      <c r="H357" s="825"/>
      <c r="I357" s="953"/>
      <c r="J357" s="954"/>
      <c r="K357" s="10"/>
    </row>
    <row r="358" spans="1:11" ht="15" customHeight="1" x14ac:dyDescent="0.2">
      <c r="A358" s="139"/>
      <c r="B358" s="830" t="s">
        <v>779</v>
      </c>
      <c r="C358" s="719" t="s">
        <v>771</v>
      </c>
      <c r="D358" s="717"/>
      <c r="E358" s="717"/>
      <c r="F358" s="825"/>
      <c r="G358" s="756"/>
      <c r="H358" s="962"/>
      <c r="I358" s="957">
        <v>0.85</v>
      </c>
      <c r="J358" s="963" t="str">
        <f>IF(AND(ISNUMBER(I358),ISNUMBER(D358)),I358*D358,"")</f>
        <v/>
      </c>
      <c r="K358" s="10"/>
    </row>
    <row r="359" spans="1:11" ht="15" customHeight="1" x14ac:dyDescent="0.2">
      <c r="A359" s="139"/>
      <c r="B359" s="856" t="s">
        <v>147</v>
      </c>
      <c r="C359" s="719" t="s">
        <v>771</v>
      </c>
      <c r="D359" s="717"/>
      <c r="E359" s="717"/>
      <c r="F359" s="410"/>
      <c r="G359" s="756"/>
      <c r="H359" s="825"/>
      <c r="I359" s="953"/>
      <c r="J359" s="954"/>
      <c r="K359" s="10"/>
    </row>
    <row r="360" spans="1:11" ht="15" customHeight="1" x14ac:dyDescent="0.2">
      <c r="A360" s="139"/>
      <c r="B360" s="985" t="str">
        <f>CONCATENATE("Check: row ", ROW(B359), " ≤ row ", ROW(LCR!B358),)</f>
        <v>Check: row 359 ≤ row 358</v>
      </c>
      <c r="C360" s="845"/>
      <c r="D360" s="1536" t="str">
        <f>IF((D359&lt;=D358),"Pass","Fail")</f>
        <v>Pass</v>
      </c>
      <c r="E360" s="1536" t="str">
        <f>IF((E359&lt;=E358),"Pass","Fail")</f>
        <v>Pass</v>
      </c>
      <c r="F360" s="410"/>
      <c r="G360" s="756"/>
      <c r="H360" s="825"/>
      <c r="I360" s="953"/>
      <c r="J360" s="954"/>
      <c r="K360" s="10"/>
    </row>
    <row r="361" spans="1:11" ht="15" customHeight="1" x14ac:dyDescent="0.2">
      <c r="A361" s="139"/>
      <c r="B361" s="830" t="s">
        <v>780</v>
      </c>
      <c r="C361" s="719" t="s">
        <v>771</v>
      </c>
      <c r="D361" s="760"/>
      <c r="E361" s="760"/>
      <c r="F361" s="410"/>
      <c r="G361" s="968">
        <v>0.25</v>
      </c>
      <c r="H361" s="773" t="str">
        <f>IF(AND(ISNUMBER(G361),ISNUMBER(E361)),G361*E361,"")</f>
        <v/>
      </c>
      <c r="I361" s="953"/>
      <c r="J361" s="966"/>
      <c r="K361" s="10"/>
    </row>
    <row r="362" spans="1:11" ht="15" customHeight="1" x14ac:dyDescent="0.2">
      <c r="A362" s="139"/>
      <c r="B362" s="856" t="s">
        <v>147</v>
      </c>
      <c r="C362" s="719" t="s">
        <v>771</v>
      </c>
      <c r="D362" s="760"/>
      <c r="E362" s="760"/>
      <c r="F362" s="410"/>
      <c r="G362" s="756"/>
      <c r="H362" s="825"/>
      <c r="I362" s="953"/>
      <c r="J362" s="954"/>
      <c r="K362" s="10"/>
    </row>
    <row r="363" spans="1:11" ht="15" customHeight="1" x14ac:dyDescent="0.2">
      <c r="A363" s="139"/>
      <c r="B363" s="985" t="str">
        <f>CONCATENATE("Check: row ", ROW(B362), " ≤ row ", ROW(LCR!B361),)</f>
        <v>Check: row 362 ≤ row 361</v>
      </c>
      <c r="C363" s="845"/>
      <c r="D363" s="1536" t="str">
        <f>IF((D362&lt;=D361),"Pass","Fail")</f>
        <v>Pass</v>
      </c>
      <c r="E363" s="1536" t="str">
        <f>IF((E362&lt;=E361),"Pass","Fail")</f>
        <v>Pass</v>
      </c>
      <c r="F363" s="410"/>
      <c r="G363" s="756"/>
      <c r="H363" s="825"/>
      <c r="I363" s="953"/>
      <c r="J363" s="954"/>
      <c r="K363" s="10"/>
    </row>
    <row r="364" spans="1:11" ht="15" customHeight="1" x14ac:dyDescent="0.2">
      <c r="A364" s="139"/>
      <c r="B364" s="830" t="s">
        <v>781</v>
      </c>
      <c r="C364" s="719" t="s">
        <v>771</v>
      </c>
      <c r="D364" s="760"/>
      <c r="E364" s="760"/>
      <c r="F364" s="410"/>
      <c r="G364" s="968">
        <v>0.1</v>
      </c>
      <c r="H364" s="773" t="str">
        <f>IF(AND(ISNUMBER(G364),ISNUMBER(E364)),G364*E364,"")</f>
        <v/>
      </c>
      <c r="I364" s="953"/>
      <c r="J364" s="966"/>
      <c r="K364" s="10"/>
    </row>
    <row r="365" spans="1:11" ht="15" customHeight="1" x14ac:dyDescent="0.2">
      <c r="A365" s="139"/>
      <c r="B365" s="856" t="s">
        <v>147</v>
      </c>
      <c r="C365" s="719" t="s">
        <v>771</v>
      </c>
      <c r="D365" s="760"/>
      <c r="E365" s="760"/>
      <c r="F365" s="410"/>
      <c r="G365" s="756"/>
      <c r="H365" s="825"/>
      <c r="I365" s="953"/>
      <c r="J365" s="954"/>
      <c r="K365" s="10"/>
    </row>
    <row r="366" spans="1:11" ht="15" customHeight="1" x14ac:dyDescent="0.2">
      <c r="A366" s="139"/>
      <c r="B366" s="985" t="str">
        <f>CONCATENATE("Check: row ", ROW(B365), " ≤ row ", ROW(LCR!B364),)</f>
        <v>Check: row 365 ≤ row 364</v>
      </c>
      <c r="C366" s="845"/>
      <c r="D366" s="1536" t="str">
        <f>IF((D365&lt;=D364),"Pass","Fail")</f>
        <v>Pass</v>
      </c>
      <c r="E366" s="1536" t="str">
        <f>IF((E365&lt;=E364),"Pass","Fail")</f>
        <v>Pass</v>
      </c>
      <c r="F366" s="410"/>
      <c r="G366" s="756"/>
      <c r="H366" s="825"/>
      <c r="I366" s="953"/>
      <c r="J366" s="954"/>
      <c r="K366" s="10"/>
    </row>
    <row r="367" spans="1:11" ht="15" customHeight="1" x14ac:dyDescent="0.2">
      <c r="A367" s="139"/>
      <c r="B367" s="830" t="s">
        <v>782</v>
      </c>
      <c r="C367" s="719" t="s">
        <v>771</v>
      </c>
      <c r="D367" s="760"/>
      <c r="E367" s="760"/>
      <c r="F367" s="410"/>
      <c r="G367" s="836">
        <v>0</v>
      </c>
      <c r="H367" s="773" t="str">
        <f>IF(AND(ISNUMBER(G367),ISNUMBER(E367)),G367*E367,"")</f>
        <v/>
      </c>
      <c r="I367" s="957">
        <v>0</v>
      </c>
      <c r="J367" s="963" t="str">
        <f>IF(AND(ISNUMBER(I367),ISNUMBER(D367)),I367*D367,"")</f>
        <v/>
      </c>
      <c r="K367" s="10"/>
    </row>
    <row r="368" spans="1:11" ht="15" customHeight="1" x14ac:dyDescent="0.2">
      <c r="A368" s="139"/>
      <c r="B368" s="856" t="s">
        <v>147</v>
      </c>
      <c r="C368" s="719" t="s">
        <v>771</v>
      </c>
      <c r="D368" s="760"/>
      <c r="E368" s="760"/>
      <c r="F368" s="410"/>
      <c r="G368" s="756"/>
      <c r="H368" s="825"/>
      <c r="I368" s="953"/>
      <c r="J368" s="954"/>
      <c r="K368" s="10"/>
    </row>
    <row r="369" spans="1:11" ht="15" customHeight="1" x14ac:dyDescent="0.2">
      <c r="A369" s="139"/>
      <c r="B369" s="985" t="str">
        <f>CONCATENATE("Check: row ", ROW(B368), " ≤ row ", ROW(LCR!B367),)</f>
        <v>Check: row 368 ≤ row 367</v>
      </c>
      <c r="C369" s="845"/>
      <c r="D369" s="1536" t="str">
        <f>IF((D368&lt;=D367),"Pass","Fail")</f>
        <v>Pass</v>
      </c>
      <c r="E369" s="1536" t="str">
        <f>IF((E368&lt;=E367),"Pass","Fail")</f>
        <v>Pass</v>
      </c>
      <c r="F369" s="410"/>
      <c r="G369" s="756"/>
      <c r="H369" s="825"/>
      <c r="I369" s="953"/>
      <c r="J369" s="954"/>
      <c r="K369" s="10"/>
    </row>
    <row r="370" spans="1:11" ht="15" customHeight="1" x14ac:dyDescent="0.2">
      <c r="A370" s="139"/>
      <c r="B370" s="830" t="s">
        <v>783</v>
      </c>
      <c r="C370" s="719" t="s">
        <v>771</v>
      </c>
      <c r="D370" s="760"/>
      <c r="E370" s="760"/>
      <c r="F370" s="410"/>
      <c r="G370" s="756"/>
      <c r="H370" s="962"/>
      <c r="I370" s="969">
        <v>0.25</v>
      </c>
      <c r="J370" s="963" t="str">
        <f>IF(AND(ISNUMBER(I370),ISNUMBER(D370)),I370*D370,"")</f>
        <v/>
      </c>
      <c r="K370" s="10"/>
    </row>
    <row r="371" spans="1:11" ht="15" customHeight="1" x14ac:dyDescent="0.2">
      <c r="A371" s="139"/>
      <c r="B371" s="856" t="s">
        <v>147</v>
      </c>
      <c r="C371" s="719" t="s">
        <v>771</v>
      </c>
      <c r="D371" s="760"/>
      <c r="E371" s="760"/>
      <c r="F371" s="410"/>
      <c r="G371" s="756"/>
      <c r="H371" s="825"/>
      <c r="I371" s="953"/>
      <c r="J371" s="954"/>
      <c r="K371" s="10"/>
    </row>
    <row r="372" spans="1:11" ht="15" customHeight="1" x14ac:dyDescent="0.2">
      <c r="A372" s="139"/>
      <c r="B372" s="985" t="str">
        <f>CONCATENATE("Check: row ", ROW(B371), " ≤ row ", ROW(LCR!B370),)</f>
        <v>Check: row 371 ≤ row 370</v>
      </c>
      <c r="C372" s="845"/>
      <c r="D372" s="1536" t="str">
        <f>IF((D371&lt;=D370),"Pass","Fail")</f>
        <v>Pass</v>
      </c>
      <c r="E372" s="1536" t="str">
        <f>IF((E371&lt;=E370),"Pass","Fail")</f>
        <v>Pass</v>
      </c>
      <c r="F372" s="410"/>
      <c r="G372" s="756"/>
      <c r="H372" s="825"/>
      <c r="I372" s="953"/>
      <c r="J372" s="954"/>
      <c r="K372" s="10"/>
    </row>
    <row r="373" spans="1:11" ht="15" customHeight="1" x14ac:dyDescent="0.2">
      <c r="A373" s="139"/>
      <c r="B373" s="830" t="s">
        <v>784</v>
      </c>
      <c r="C373" s="719" t="s">
        <v>771</v>
      </c>
      <c r="D373" s="760"/>
      <c r="E373" s="760"/>
      <c r="F373" s="410"/>
      <c r="G373" s="756"/>
      <c r="H373" s="962"/>
      <c r="I373" s="969">
        <v>0.75</v>
      </c>
      <c r="J373" s="963" t="str">
        <f>IF(AND(ISNUMBER(I373),ISNUMBER(D373)),I373*D373,"")</f>
        <v/>
      </c>
      <c r="K373" s="10"/>
    </row>
    <row r="374" spans="1:11" ht="15" customHeight="1" x14ac:dyDescent="0.2">
      <c r="A374" s="139"/>
      <c r="B374" s="856" t="s">
        <v>147</v>
      </c>
      <c r="C374" s="719" t="s">
        <v>771</v>
      </c>
      <c r="D374" s="760"/>
      <c r="E374" s="760"/>
      <c r="F374" s="410"/>
      <c r="G374" s="756"/>
      <c r="H374" s="825"/>
      <c r="I374" s="953"/>
      <c r="J374" s="954"/>
      <c r="K374" s="10"/>
    </row>
    <row r="375" spans="1:11" ht="15" customHeight="1" x14ac:dyDescent="0.2">
      <c r="A375" s="139"/>
      <c r="B375" s="985" t="str">
        <f>CONCATENATE("Check: row ", ROW(B374), " ≤ row ", ROW(LCR!B373),)</f>
        <v>Check: row 374 ≤ row 373</v>
      </c>
      <c r="C375" s="845"/>
      <c r="D375" s="1536" t="str">
        <f>IF((D374&lt;=D373),"Pass","Fail")</f>
        <v>Pass</v>
      </c>
      <c r="E375" s="1536" t="str">
        <f>IF((E374&lt;=E373),"Pass","Fail")</f>
        <v>Pass</v>
      </c>
      <c r="F375" s="410"/>
      <c r="G375" s="756"/>
      <c r="H375" s="825"/>
      <c r="I375" s="953"/>
      <c r="J375" s="954"/>
      <c r="K375" s="10"/>
    </row>
    <row r="376" spans="1:11" ht="15" customHeight="1" x14ac:dyDescent="0.2">
      <c r="A376" s="139"/>
      <c r="B376" s="830" t="s">
        <v>785</v>
      </c>
      <c r="C376" s="719" t="s">
        <v>771</v>
      </c>
      <c r="D376" s="760"/>
      <c r="E376" s="760"/>
      <c r="F376" s="410"/>
      <c r="G376" s="968">
        <v>0.5</v>
      </c>
      <c r="H376" s="773" t="str">
        <f>IF(AND(ISNUMBER(G376),ISNUMBER(E376)),G376*E376,"")</f>
        <v/>
      </c>
      <c r="I376" s="953"/>
      <c r="J376" s="966"/>
      <c r="K376" s="10"/>
    </row>
    <row r="377" spans="1:11" ht="15" customHeight="1" x14ac:dyDescent="0.2">
      <c r="A377" s="139"/>
      <c r="B377" s="856" t="s">
        <v>147</v>
      </c>
      <c r="C377" s="719" t="s">
        <v>771</v>
      </c>
      <c r="D377" s="760"/>
      <c r="E377" s="760"/>
      <c r="F377" s="410"/>
      <c r="G377" s="756"/>
      <c r="H377" s="825"/>
      <c r="I377" s="953"/>
      <c r="J377" s="954"/>
      <c r="K377" s="10"/>
    </row>
    <row r="378" spans="1:11" ht="15" customHeight="1" x14ac:dyDescent="0.2">
      <c r="A378" s="139"/>
      <c r="B378" s="985" t="str">
        <f>CONCATENATE("Check: row ", ROW(B377), " ≤ row ", ROW(LCR!B376),)</f>
        <v>Check: row 377 ≤ row 376</v>
      </c>
      <c r="C378" s="845"/>
      <c r="D378" s="1536" t="str">
        <f>IF((D377&lt;=D376),"Pass","Fail")</f>
        <v>Pass</v>
      </c>
      <c r="E378" s="1536" t="str">
        <f>IF((E377&lt;=E376),"Pass","Fail")</f>
        <v>Pass</v>
      </c>
      <c r="F378" s="410"/>
      <c r="G378" s="756"/>
      <c r="H378" s="825"/>
      <c r="I378" s="953"/>
      <c r="J378" s="954"/>
      <c r="K378" s="10"/>
    </row>
    <row r="379" spans="1:11" ht="15" customHeight="1" x14ac:dyDescent="0.2">
      <c r="A379" s="139"/>
      <c r="B379" s="830" t="s">
        <v>786</v>
      </c>
      <c r="C379" s="719" t="s">
        <v>771</v>
      </c>
      <c r="D379" s="760"/>
      <c r="E379" s="760"/>
      <c r="F379" s="410"/>
      <c r="G379" s="968">
        <v>0.35</v>
      </c>
      <c r="H379" s="773" t="str">
        <f>IF(AND(ISNUMBER(G379),ISNUMBER(E379)),G379*E379,"")</f>
        <v/>
      </c>
      <c r="I379" s="953"/>
      <c r="J379" s="966"/>
      <c r="K379" s="10"/>
    </row>
    <row r="380" spans="1:11" ht="15" customHeight="1" x14ac:dyDescent="0.2">
      <c r="A380" s="139"/>
      <c r="B380" s="856" t="s">
        <v>147</v>
      </c>
      <c r="C380" s="719" t="s">
        <v>771</v>
      </c>
      <c r="D380" s="760"/>
      <c r="E380" s="760"/>
      <c r="F380" s="410"/>
      <c r="G380" s="756"/>
      <c r="H380" s="825"/>
      <c r="I380" s="953"/>
      <c r="J380" s="954"/>
      <c r="K380" s="10"/>
    </row>
    <row r="381" spans="1:11" ht="15" customHeight="1" x14ac:dyDescent="0.2">
      <c r="A381" s="139"/>
      <c r="B381" s="985" t="str">
        <f>CONCATENATE("Check: row ", ROW(B380), " ≤ row ", ROW(LCR!B379),)</f>
        <v>Check: row 380 ≤ row 379</v>
      </c>
      <c r="C381" s="845"/>
      <c r="D381" s="1536" t="str">
        <f>IF((D380&lt;=D379),"Pass","Fail")</f>
        <v>Pass</v>
      </c>
      <c r="E381" s="1536" t="str">
        <f>IF((E380&lt;=E379),"Pass","Fail")</f>
        <v>Pass</v>
      </c>
      <c r="F381" s="410"/>
      <c r="G381" s="756"/>
      <c r="H381" s="825"/>
      <c r="I381" s="953"/>
      <c r="J381" s="954"/>
      <c r="K381" s="10"/>
    </row>
    <row r="382" spans="1:11" ht="15" customHeight="1" x14ac:dyDescent="0.2">
      <c r="A382" s="139"/>
      <c r="B382" s="830" t="s">
        <v>787</v>
      </c>
      <c r="C382" s="719" t="s">
        <v>771</v>
      </c>
      <c r="D382" s="760"/>
      <c r="E382" s="760"/>
      <c r="F382" s="410"/>
      <c r="G382" s="968">
        <v>0.25</v>
      </c>
      <c r="H382" s="773" t="str">
        <f>IF(AND(ISNUMBER(G382),ISNUMBER(E382)),G382*E382,"")</f>
        <v/>
      </c>
      <c r="I382" s="953"/>
      <c r="J382" s="966"/>
      <c r="K382" s="10"/>
    </row>
    <row r="383" spans="1:11" ht="15" customHeight="1" x14ac:dyDescent="0.2">
      <c r="A383" s="139"/>
      <c r="B383" s="856" t="s">
        <v>147</v>
      </c>
      <c r="C383" s="719" t="s">
        <v>771</v>
      </c>
      <c r="D383" s="760"/>
      <c r="E383" s="760"/>
      <c r="F383" s="410"/>
      <c r="G383" s="756"/>
      <c r="H383" s="825"/>
      <c r="I383" s="953"/>
      <c r="J383" s="954"/>
      <c r="K383" s="10"/>
    </row>
    <row r="384" spans="1:11" ht="15" customHeight="1" x14ac:dyDescent="0.2">
      <c r="A384" s="139"/>
      <c r="B384" s="985" t="str">
        <f>CONCATENATE("Check: row ", ROW(B383), " ≤ row ", ROW(LCR!B382),)</f>
        <v>Check: row 383 ≤ row 382</v>
      </c>
      <c r="C384" s="845"/>
      <c r="D384" s="1536" t="str">
        <f>IF((D383&lt;=D382),"Pass","Fail")</f>
        <v>Pass</v>
      </c>
      <c r="E384" s="1536" t="str">
        <f>IF((E383&lt;=E382),"Pass","Fail")</f>
        <v>Pass</v>
      </c>
      <c r="F384" s="410"/>
      <c r="G384" s="756"/>
      <c r="H384" s="825"/>
      <c r="I384" s="953"/>
      <c r="J384" s="954"/>
      <c r="K384" s="10"/>
    </row>
    <row r="385" spans="1:11" ht="15" customHeight="1" x14ac:dyDescent="0.2">
      <c r="A385" s="139"/>
      <c r="B385" s="830" t="s">
        <v>788</v>
      </c>
      <c r="C385" s="719" t="s">
        <v>771</v>
      </c>
      <c r="D385" s="760"/>
      <c r="E385" s="760"/>
      <c r="F385" s="410"/>
      <c r="G385" s="836">
        <v>0</v>
      </c>
      <c r="H385" s="773" t="str">
        <f>IF(AND(ISNUMBER(G385),ISNUMBER(E385)),G385*E385,"")</f>
        <v/>
      </c>
      <c r="I385" s="957">
        <v>0</v>
      </c>
      <c r="J385" s="963" t="str">
        <f>IF(AND(ISNUMBER(I385),ISNUMBER(D385)),I385*D385,"")</f>
        <v/>
      </c>
      <c r="K385" s="10"/>
    </row>
    <row r="386" spans="1:11" ht="15" customHeight="1" x14ac:dyDescent="0.2">
      <c r="A386" s="139"/>
      <c r="B386" s="856" t="s">
        <v>147</v>
      </c>
      <c r="C386" s="719" t="s">
        <v>771</v>
      </c>
      <c r="D386" s="760"/>
      <c r="E386" s="760"/>
      <c r="F386" s="410"/>
      <c r="G386" s="756"/>
      <c r="H386" s="825"/>
      <c r="I386" s="953"/>
      <c r="J386" s="954"/>
      <c r="K386" s="10"/>
    </row>
    <row r="387" spans="1:11" ht="15" customHeight="1" x14ac:dyDescent="0.2">
      <c r="A387" s="139"/>
      <c r="B387" s="985" t="str">
        <f>CONCATENATE("Check: row ", ROW(B386), " ≤ row ", ROW(LCR!B385),)</f>
        <v>Check: row 386 ≤ row 385</v>
      </c>
      <c r="C387" s="845"/>
      <c r="D387" s="1536" t="str">
        <f>IF((D386&lt;=D385),"Pass","Fail")</f>
        <v>Pass</v>
      </c>
      <c r="E387" s="1536" t="str">
        <f>IF((E386&lt;=E385),"Pass","Fail")</f>
        <v>Pass</v>
      </c>
      <c r="F387" s="410"/>
      <c r="G387" s="756"/>
      <c r="H387" s="825"/>
      <c r="I387" s="953"/>
      <c r="J387" s="954"/>
      <c r="K387" s="10"/>
    </row>
    <row r="388" spans="1:11" ht="15" customHeight="1" x14ac:dyDescent="0.2">
      <c r="A388" s="139"/>
      <c r="B388" s="830" t="s">
        <v>789</v>
      </c>
      <c r="C388" s="719" t="s">
        <v>771</v>
      </c>
      <c r="D388" s="760"/>
      <c r="E388" s="760"/>
      <c r="F388" s="410"/>
      <c r="G388" s="756"/>
      <c r="H388" s="962"/>
      <c r="I388" s="969">
        <v>0.5</v>
      </c>
      <c r="J388" s="963" t="str">
        <f>IF(AND(ISNUMBER(I388),ISNUMBER(D388)),I388*D388,"")</f>
        <v/>
      </c>
      <c r="K388" s="10"/>
    </row>
    <row r="389" spans="1:11" ht="15" customHeight="1" x14ac:dyDescent="0.2">
      <c r="A389" s="139"/>
      <c r="B389" s="856" t="s">
        <v>147</v>
      </c>
      <c r="C389" s="719" t="s">
        <v>771</v>
      </c>
      <c r="D389" s="760"/>
      <c r="E389" s="760"/>
      <c r="F389" s="410"/>
      <c r="G389" s="756"/>
      <c r="H389" s="825"/>
      <c r="I389" s="953"/>
      <c r="J389" s="954"/>
      <c r="K389" s="10"/>
    </row>
    <row r="390" spans="1:11" ht="15" customHeight="1" x14ac:dyDescent="0.2">
      <c r="A390" s="139"/>
      <c r="B390" s="985" t="str">
        <f>CONCATENATE("Check: row ", ROW(B389), " ≤ row ", ROW(LCR!B388),)</f>
        <v>Check: row 389 ≤ row 388</v>
      </c>
      <c r="C390" s="845"/>
      <c r="D390" s="1536" t="str">
        <f>IF((D389&lt;=D388),"Pass","Fail")</f>
        <v>Pass</v>
      </c>
      <c r="E390" s="1536" t="str">
        <f>IF((E389&lt;=E388),"Pass","Fail")</f>
        <v>Pass</v>
      </c>
      <c r="F390" s="410"/>
      <c r="G390" s="756"/>
      <c r="H390" s="825"/>
      <c r="I390" s="953"/>
      <c r="J390" s="954"/>
      <c r="K390" s="10"/>
    </row>
    <row r="391" spans="1:11" ht="15" customHeight="1" x14ac:dyDescent="0.2">
      <c r="A391" s="139"/>
      <c r="B391" s="830" t="s">
        <v>146</v>
      </c>
      <c r="C391" s="719" t="s">
        <v>771</v>
      </c>
      <c r="D391" s="717"/>
      <c r="E391" s="717"/>
      <c r="F391" s="825"/>
      <c r="G391" s="836">
        <v>1</v>
      </c>
      <c r="H391" s="773" t="str">
        <f>IF(AND(ISNUMBER(G391),ISNUMBER(E391)),G391*E391,"")</f>
        <v/>
      </c>
      <c r="I391" s="953"/>
      <c r="J391" s="966"/>
      <c r="K391" s="10"/>
    </row>
    <row r="392" spans="1:11" ht="15" customHeight="1" x14ac:dyDescent="0.2">
      <c r="A392" s="139"/>
      <c r="B392" s="856" t="s">
        <v>147</v>
      </c>
      <c r="C392" s="719" t="s">
        <v>771</v>
      </c>
      <c r="D392" s="717"/>
      <c r="E392" s="717"/>
      <c r="F392" s="410"/>
      <c r="G392" s="756"/>
      <c r="H392" s="825"/>
      <c r="I392" s="953"/>
      <c r="J392" s="954"/>
      <c r="K392" s="10"/>
    </row>
    <row r="393" spans="1:11" ht="15" customHeight="1" x14ac:dyDescent="0.2">
      <c r="A393" s="139"/>
      <c r="B393" s="985" t="str">
        <f>CONCATENATE("Check: row ", ROW(B392), " ≤ row ", ROW(LCR!B391),)</f>
        <v>Check: row 392 ≤ row 391</v>
      </c>
      <c r="C393" s="845"/>
      <c r="D393" s="1536" t="str">
        <f>IF((D392&lt;=D391),"Pass","Fail")</f>
        <v>Pass</v>
      </c>
      <c r="E393" s="1536" t="str">
        <f>IF((E392&lt;=E391),"Pass","Fail")</f>
        <v>Pass</v>
      </c>
      <c r="F393" s="410"/>
      <c r="G393" s="756"/>
      <c r="H393" s="825"/>
      <c r="I393" s="953"/>
      <c r="J393" s="954"/>
      <c r="K393" s="10"/>
    </row>
    <row r="394" spans="1:11" ht="15" customHeight="1" x14ac:dyDescent="0.2">
      <c r="A394" s="139"/>
      <c r="B394" s="830" t="s">
        <v>790</v>
      </c>
      <c r="C394" s="719" t="s">
        <v>771</v>
      </c>
      <c r="D394" s="750"/>
      <c r="E394" s="859"/>
      <c r="F394" s="825"/>
      <c r="G394" s="836">
        <v>0.85</v>
      </c>
      <c r="H394" s="773" t="str">
        <f>IF(AND(ISNUMBER(G394),ISNUMBER(E394)),G394*E394,"")</f>
        <v/>
      </c>
      <c r="I394" s="953"/>
      <c r="J394" s="966"/>
      <c r="K394" s="10"/>
    </row>
    <row r="395" spans="1:11" ht="15" customHeight="1" x14ac:dyDescent="0.2">
      <c r="A395" s="139"/>
      <c r="B395" s="856" t="s">
        <v>147</v>
      </c>
      <c r="C395" s="719" t="s">
        <v>771</v>
      </c>
      <c r="D395" s="750"/>
      <c r="E395" s="750"/>
      <c r="F395" s="410"/>
      <c r="G395" s="756"/>
      <c r="H395" s="825"/>
      <c r="I395" s="953"/>
      <c r="J395" s="954"/>
      <c r="K395" s="10"/>
    </row>
    <row r="396" spans="1:11" ht="15" customHeight="1" x14ac:dyDescent="0.2">
      <c r="A396" s="139"/>
      <c r="B396" s="985" t="str">
        <f>CONCATENATE("Check: row ", ROW(B395), " ≤ row ", ROW(LCR!B394),)</f>
        <v>Check: row 395 ≤ row 394</v>
      </c>
      <c r="C396" s="845"/>
      <c r="D396" s="1536" t="str">
        <f>IF((D395&lt;=D394),"Pass","Fail")</f>
        <v>Pass</v>
      </c>
      <c r="E396" s="1536" t="str">
        <f>IF((E395&lt;=E394),"Pass","Fail")</f>
        <v>Pass</v>
      </c>
      <c r="F396" s="410"/>
      <c r="G396" s="756"/>
      <c r="H396" s="825"/>
      <c r="I396" s="953"/>
      <c r="J396" s="954"/>
      <c r="K396" s="10"/>
    </row>
    <row r="397" spans="1:11" ht="15" customHeight="1" x14ac:dyDescent="0.2">
      <c r="A397" s="139"/>
      <c r="B397" s="830" t="s">
        <v>791</v>
      </c>
      <c r="C397" s="719" t="s">
        <v>771</v>
      </c>
      <c r="D397" s="760"/>
      <c r="E397" s="760"/>
      <c r="F397" s="410"/>
      <c r="G397" s="968">
        <v>0.75</v>
      </c>
      <c r="H397" s="773" t="str">
        <f>IF(AND(ISNUMBER(G397),ISNUMBER(E397)),G397*E397,"")</f>
        <v/>
      </c>
      <c r="I397" s="953"/>
      <c r="J397" s="966"/>
      <c r="K397" s="10"/>
    </row>
    <row r="398" spans="1:11" ht="15" customHeight="1" x14ac:dyDescent="0.2">
      <c r="A398" s="139"/>
      <c r="B398" s="856" t="s">
        <v>147</v>
      </c>
      <c r="C398" s="719" t="s">
        <v>771</v>
      </c>
      <c r="D398" s="760"/>
      <c r="E398" s="760"/>
      <c r="F398" s="410"/>
      <c r="G398" s="756"/>
      <c r="H398" s="825"/>
      <c r="I398" s="953"/>
      <c r="J398" s="954"/>
      <c r="K398" s="10"/>
    </row>
    <row r="399" spans="1:11" ht="15" customHeight="1" x14ac:dyDescent="0.2">
      <c r="A399" s="139"/>
      <c r="B399" s="985" t="str">
        <f>CONCATENATE("Check: row ", ROW(B398), " ≤ row ", ROW(LCR!B397),)</f>
        <v>Check: row 398 ≤ row 397</v>
      </c>
      <c r="C399" s="845"/>
      <c r="D399" s="1536" t="str">
        <f>IF((D398&lt;=D397),"Pass","Fail")</f>
        <v>Pass</v>
      </c>
      <c r="E399" s="1536" t="str">
        <f>IF((E398&lt;=E397),"Pass","Fail")</f>
        <v>Pass</v>
      </c>
      <c r="F399" s="410"/>
      <c r="G399" s="756"/>
      <c r="H399" s="825"/>
      <c r="I399" s="953"/>
      <c r="J399" s="954"/>
      <c r="K399" s="10"/>
    </row>
    <row r="400" spans="1:11" ht="15" customHeight="1" x14ac:dyDescent="0.2">
      <c r="A400" s="138"/>
      <c r="B400" s="830" t="s">
        <v>792</v>
      </c>
      <c r="C400" s="719" t="s">
        <v>771</v>
      </c>
      <c r="D400" s="760"/>
      <c r="E400" s="760"/>
      <c r="F400" s="410"/>
      <c r="G400" s="968">
        <v>0.5</v>
      </c>
      <c r="H400" s="773" t="str">
        <f>IF(AND(ISNUMBER(G400),ISNUMBER(E400)),G400*E400,"")</f>
        <v/>
      </c>
      <c r="I400" s="953"/>
      <c r="J400" s="966"/>
      <c r="K400" s="10"/>
    </row>
    <row r="401" spans="1:11" ht="15" customHeight="1" x14ac:dyDescent="0.2">
      <c r="A401" s="139"/>
      <c r="B401" s="856" t="s">
        <v>147</v>
      </c>
      <c r="C401" s="719" t="s">
        <v>771</v>
      </c>
      <c r="D401" s="760"/>
      <c r="E401" s="760"/>
      <c r="F401" s="410"/>
      <c r="G401" s="756"/>
      <c r="H401" s="825"/>
      <c r="I401" s="953"/>
      <c r="J401" s="954"/>
      <c r="K401" s="10"/>
    </row>
    <row r="402" spans="1:11" ht="15" customHeight="1" x14ac:dyDescent="0.2">
      <c r="A402" s="139"/>
      <c r="B402" s="985" t="str">
        <f>CONCATENATE("Check: row ", ROW(B401), " ≤ row ", ROW(LCR!B400),)</f>
        <v>Check: row 401 ≤ row 400</v>
      </c>
      <c r="C402" s="845"/>
      <c r="D402" s="1536" t="str">
        <f>IF((D401&lt;=D400),"Pass","Fail")</f>
        <v>Pass</v>
      </c>
      <c r="E402" s="1536" t="str">
        <f>IF((E401&lt;=E400),"Pass","Fail")</f>
        <v>Pass</v>
      </c>
      <c r="F402" s="410"/>
      <c r="G402" s="756"/>
      <c r="H402" s="825"/>
      <c r="I402" s="953"/>
      <c r="J402" s="954"/>
      <c r="K402" s="10"/>
    </row>
    <row r="403" spans="1:11" ht="15" customHeight="1" x14ac:dyDescent="0.2">
      <c r="A403" s="138"/>
      <c r="B403" s="830" t="s">
        <v>239</v>
      </c>
      <c r="C403" s="719" t="s">
        <v>771</v>
      </c>
      <c r="D403" s="750"/>
      <c r="E403" s="859"/>
      <c r="F403" s="826"/>
      <c r="G403" s="836">
        <v>0</v>
      </c>
      <c r="H403" s="893" t="str">
        <f>IF(AND(ISNUMBER(G403),ISNUMBER(E403)),G403*E403,"")</f>
        <v/>
      </c>
      <c r="I403" s="957">
        <v>0</v>
      </c>
      <c r="J403" s="837" t="str">
        <f>IF(AND(ISNUMBER(I403),ISNUMBER(D403)),I403*D403,"")</f>
        <v/>
      </c>
      <c r="K403" s="10"/>
    </row>
    <row r="404" spans="1:11" ht="15" customHeight="1" x14ac:dyDescent="0.2">
      <c r="A404" s="139"/>
      <c r="B404" s="743" t="s">
        <v>859</v>
      </c>
      <c r="C404" s="841"/>
      <c r="D404" s="838"/>
      <c r="E404" s="838"/>
      <c r="F404" s="970"/>
      <c r="G404" s="842"/>
      <c r="H404" s="971"/>
      <c r="I404" s="972"/>
      <c r="J404" s="973"/>
      <c r="K404" s="10"/>
    </row>
    <row r="405" spans="1:11" ht="15" customHeight="1" x14ac:dyDescent="0.2">
      <c r="A405" s="139"/>
      <c r="B405" s="830" t="s">
        <v>216</v>
      </c>
      <c r="C405" s="719" t="s">
        <v>771</v>
      </c>
      <c r="D405" s="859"/>
      <c r="E405" s="859"/>
      <c r="F405" s="826"/>
      <c r="G405" s="836">
        <v>0</v>
      </c>
      <c r="H405" s="893" t="str">
        <f>IF(AND(ISNUMBER(G405),ISNUMBER(E405)),G405*E405,"")</f>
        <v/>
      </c>
      <c r="I405" s="957">
        <v>0</v>
      </c>
      <c r="J405" s="837" t="str">
        <f>IF(AND(ISNUMBER(I405),ISNUMBER(D405)),I405*D405,"")</f>
        <v/>
      </c>
      <c r="K405" s="10"/>
    </row>
    <row r="406" spans="1:11" ht="15" customHeight="1" x14ac:dyDescent="0.2">
      <c r="A406" s="138"/>
      <c r="B406" s="830" t="s">
        <v>793</v>
      </c>
      <c r="C406" s="719" t="s">
        <v>771</v>
      </c>
      <c r="D406" s="859"/>
      <c r="E406" s="859"/>
      <c r="F406" s="826"/>
      <c r="G406" s="842"/>
      <c r="H406" s="971"/>
      <c r="I406" s="957">
        <v>0</v>
      </c>
      <c r="J406" s="837" t="str">
        <f>IF(AND(ISNUMBER(I406),ISNUMBER(D406)),I406*D406,"")</f>
        <v/>
      </c>
      <c r="K406" s="10"/>
    </row>
    <row r="407" spans="1:11" ht="15" customHeight="1" x14ac:dyDescent="0.2">
      <c r="A407" s="139"/>
      <c r="B407" s="830" t="s">
        <v>794</v>
      </c>
      <c r="C407" s="719" t="s">
        <v>771</v>
      </c>
      <c r="D407" s="788"/>
      <c r="E407" s="788"/>
      <c r="F407" s="826"/>
      <c r="G407" s="842"/>
      <c r="H407" s="971"/>
      <c r="I407" s="957">
        <v>0</v>
      </c>
      <c r="J407" s="837" t="str">
        <f>IF(AND(ISNUMBER(I407),ISNUMBER(D407)),I407*D407,"")</f>
        <v/>
      </c>
      <c r="K407" s="10"/>
    </row>
    <row r="408" spans="1:11" ht="15" customHeight="1" x14ac:dyDescent="0.2">
      <c r="A408" s="139"/>
      <c r="B408" s="830" t="s">
        <v>795</v>
      </c>
      <c r="C408" s="719" t="s">
        <v>771</v>
      </c>
      <c r="D408" s="788"/>
      <c r="E408" s="788"/>
      <c r="F408" s="826"/>
      <c r="G408" s="842"/>
      <c r="H408" s="971"/>
      <c r="I408" s="957">
        <v>0</v>
      </c>
      <c r="J408" s="837" t="str">
        <f>IF(AND(ISNUMBER(I408),ISNUMBER(D408)),I408*D408,"")</f>
        <v/>
      </c>
      <c r="K408" s="10"/>
    </row>
    <row r="409" spans="1:11" ht="15" customHeight="1" x14ac:dyDescent="0.2">
      <c r="A409" s="138"/>
      <c r="B409" s="830" t="s">
        <v>236</v>
      </c>
      <c r="C409" s="719" t="s">
        <v>771</v>
      </c>
      <c r="D409" s="859"/>
      <c r="E409" s="859"/>
      <c r="F409" s="826"/>
      <c r="G409" s="842"/>
      <c r="H409" s="971"/>
      <c r="I409" s="957">
        <v>0</v>
      </c>
      <c r="J409" s="837" t="str">
        <f>IF(AND(ISNUMBER(I409),ISNUMBER(D409)),I409*D409,"")</f>
        <v/>
      </c>
      <c r="K409" s="10"/>
    </row>
    <row r="410" spans="1:11" ht="15" customHeight="1" x14ac:dyDescent="0.2">
      <c r="A410" s="139"/>
      <c r="B410" s="830" t="s">
        <v>796</v>
      </c>
      <c r="C410" s="719" t="s">
        <v>771</v>
      </c>
      <c r="D410" s="859"/>
      <c r="E410" s="859"/>
      <c r="F410" s="826"/>
      <c r="G410" s="836">
        <v>0.15</v>
      </c>
      <c r="H410" s="893" t="str">
        <f>IF(AND(ISNUMBER(G410),ISNUMBER(E410)),G410*E410,"")</f>
        <v/>
      </c>
      <c r="I410" s="972"/>
      <c r="J410" s="973"/>
      <c r="K410" s="10"/>
    </row>
    <row r="411" spans="1:11" ht="15" customHeight="1" x14ac:dyDescent="0.2">
      <c r="A411" s="139"/>
      <c r="B411" s="830" t="s">
        <v>797</v>
      </c>
      <c r="C411" s="719" t="s">
        <v>771</v>
      </c>
      <c r="D411" s="859"/>
      <c r="E411" s="859"/>
      <c r="F411" s="826"/>
      <c r="G411" s="836">
        <v>0</v>
      </c>
      <c r="H411" s="893" t="str">
        <f>IF(AND(ISNUMBER(G411),ISNUMBER(E411),ISNUMBER(D411)),G411*MAX(E411-D411,0),"")</f>
        <v/>
      </c>
      <c r="I411" s="957">
        <v>0</v>
      </c>
      <c r="J411" s="837" t="str">
        <f>IF(AND(ISNUMBER(I411),ISNUMBER(D411)),I411*D411,"")</f>
        <v/>
      </c>
      <c r="K411" s="10"/>
    </row>
    <row r="412" spans="1:11" ht="15" customHeight="1" x14ac:dyDescent="0.2">
      <c r="A412" s="138"/>
      <c r="B412" s="830" t="s">
        <v>798</v>
      </c>
      <c r="C412" s="719" t="s">
        <v>771</v>
      </c>
      <c r="D412" s="788"/>
      <c r="E412" s="788"/>
      <c r="F412" s="826"/>
      <c r="G412" s="842"/>
      <c r="H412" s="971"/>
      <c r="I412" s="967">
        <v>0</v>
      </c>
      <c r="J412" s="837" t="str">
        <f>IF(AND(ISNUMBER(I412),ISNUMBER(D412)),I412*D412,"")</f>
        <v/>
      </c>
      <c r="K412" s="10"/>
    </row>
    <row r="413" spans="1:11" ht="15" customHeight="1" x14ac:dyDescent="0.2">
      <c r="A413" s="139"/>
      <c r="B413" s="830" t="s">
        <v>799</v>
      </c>
      <c r="C413" s="719" t="s">
        <v>771</v>
      </c>
      <c r="D413" s="788"/>
      <c r="E413" s="788"/>
      <c r="F413" s="826"/>
      <c r="G413" s="842"/>
      <c r="H413" s="971"/>
      <c r="I413" s="967">
        <v>0</v>
      </c>
      <c r="J413" s="837" t="str">
        <f>IF(AND(ISNUMBER(I413),ISNUMBER(D413)),I413*D413,"")</f>
        <v/>
      </c>
      <c r="K413" s="10"/>
    </row>
    <row r="414" spans="1:11" ht="15" customHeight="1" x14ac:dyDescent="0.2">
      <c r="A414" s="139"/>
      <c r="B414" s="830" t="s">
        <v>800</v>
      </c>
      <c r="C414" s="719" t="s">
        <v>771</v>
      </c>
      <c r="D414" s="859"/>
      <c r="E414" s="859"/>
      <c r="F414" s="826"/>
      <c r="G414" s="842"/>
      <c r="H414" s="971"/>
      <c r="I414" s="957">
        <v>0</v>
      </c>
      <c r="J414" s="837" t="str">
        <f>IF(AND(ISNUMBER(I414),ISNUMBER(D414)),I414*D414,"")</f>
        <v/>
      </c>
      <c r="K414" s="10"/>
    </row>
    <row r="415" spans="1:11" ht="15" customHeight="1" x14ac:dyDescent="0.2">
      <c r="A415" s="138"/>
      <c r="B415" s="830" t="s">
        <v>801</v>
      </c>
      <c r="C415" s="719" t="s">
        <v>771</v>
      </c>
      <c r="D415" s="788"/>
      <c r="E415" s="788"/>
      <c r="F415" s="826"/>
      <c r="G415" s="974">
        <v>0.25</v>
      </c>
      <c r="H415" s="893" t="str">
        <f>IF(AND(ISNUMBER(G415),ISNUMBER(E415)),G415*E415,"")</f>
        <v/>
      </c>
      <c r="I415" s="972"/>
      <c r="J415" s="973"/>
      <c r="K415" s="10"/>
    </row>
    <row r="416" spans="1:11" ht="15" customHeight="1" x14ac:dyDescent="0.2">
      <c r="A416" s="139"/>
      <c r="B416" s="830" t="s">
        <v>802</v>
      </c>
      <c r="C416" s="719" t="s">
        <v>771</v>
      </c>
      <c r="D416" s="788"/>
      <c r="E416" s="788"/>
      <c r="F416" s="826"/>
      <c r="G416" s="974">
        <v>0.1</v>
      </c>
      <c r="H416" s="893" t="str">
        <f>IF(AND(ISNUMBER(G416),ISNUMBER(E416)),G416*E416,"")</f>
        <v/>
      </c>
      <c r="I416" s="972"/>
      <c r="J416" s="973"/>
      <c r="K416" s="10"/>
    </row>
    <row r="417" spans="1:11" ht="15" customHeight="1" x14ac:dyDescent="0.2">
      <c r="A417" s="139"/>
      <c r="B417" s="830" t="s">
        <v>803</v>
      </c>
      <c r="C417" s="719" t="s">
        <v>771</v>
      </c>
      <c r="D417" s="788"/>
      <c r="E417" s="788"/>
      <c r="F417" s="826"/>
      <c r="G417" s="836">
        <v>0</v>
      </c>
      <c r="H417" s="893" t="str">
        <f>IF(AND(ISNUMBER(D417),ISNUMBER(E417),ISNUMBER(G417)),G417*MAX(E417-D417,0),"")</f>
        <v/>
      </c>
      <c r="I417" s="957">
        <v>0</v>
      </c>
      <c r="J417" s="837" t="str">
        <f>IF(AND(ISNUMBER(I417),ISNUMBER(D417)),I417*D417,"")</f>
        <v/>
      </c>
      <c r="K417" s="10"/>
    </row>
    <row r="418" spans="1:11" ht="15" customHeight="1" x14ac:dyDescent="0.2">
      <c r="A418" s="138"/>
      <c r="B418" s="830" t="s">
        <v>804</v>
      </c>
      <c r="C418" s="719" t="s">
        <v>771</v>
      </c>
      <c r="D418" s="788"/>
      <c r="E418" s="788"/>
      <c r="F418" s="826"/>
      <c r="G418" s="842"/>
      <c r="H418" s="971"/>
      <c r="I418" s="957">
        <v>0</v>
      </c>
      <c r="J418" s="837" t="str">
        <f>IF(AND(ISNUMBER(I418),ISNUMBER(D418)),I418*D418,"")</f>
        <v/>
      </c>
      <c r="K418" s="10"/>
    </row>
    <row r="419" spans="1:11" ht="15" customHeight="1" x14ac:dyDescent="0.2">
      <c r="A419" s="139"/>
      <c r="B419" s="830" t="s">
        <v>805</v>
      </c>
      <c r="C419" s="719" t="s">
        <v>771</v>
      </c>
      <c r="D419" s="788"/>
      <c r="E419" s="788"/>
      <c r="F419" s="826"/>
      <c r="G419" s="842"/>
      <c r="H419" s="971"/>
      <c r="I419" s="957">
        <v>0</v>
      </c>
      <c r="J419" s="837" t="str">
        <f>IF(AND(ISNUMBER(I419),ISNUMBER(D419)),I419*D419,"")</f>
        <v/>
      </c>
      <c r="K419" s="10"/>
    </row>
    <row r="420" spans="1:11" ht="15" customHeight="1" x14ac:dyDescent="0.2">
      <c r="A420" s="139"/>
      <c r="B420" s="830" t="s">
        <v>806</v>
      </c>
      <c r="C420" s="719" t="s">
        <v>771</v>
      </c>
      <c r="D420" s="788"/>
      <c r="E420" s="788"/>
      <c r="F420" s="826"/>
      <c r="G420" s="974">
        <v>0.5</v>
      </c>
      <c r="H420" s="893" t="str">
        <f>IF(AND(ISNUMBER(G420),ISNUMBER(E420)),G420*E420,"")</f>
        <v/>
      </c>
      <c r="I420" s="972"/>
      <c r="J420" s="973"/>
      <c r="K420" s="10"/>
    </row>
    <row r="421" spans="1:11" ht="15" customHeight="1" x14ac:dyDescent="0.2">
      <c r="A421" s="139"/>
      <c r="B421" s="830" t="s">
        <v>807</v>
      </c>
      <c r="C421" s="719" t="s">
        <v>771</v>
      </c>
      <c r="D421" s="788"/>
      <c r="E421" s="788"/>
      <c r="F421" s="826"/>
      <c r="G421" s="974">
        <v>0.35</v>
      </c>
      <c r="H421" s="893" t="str">
        <f>IF(AND(ISNUMBER(G421),ISNUMBER(E421)),G421*E421,"")</f>
        <v/>
      </c>
      <c r="I421" s="972"/>
      <c r="J421" s="973"/>
      <c r="K421" s="10"/>
    </row>
    <row r="422" spans="1:11" ht="15" customHeight="1" x14ac:dyDescent="0.2">
      <c r="A422" s="139"/>
      <c r="B422" s="830" t="s">
        <v>808</v>
      </c>
      <c r="C422" s="719" t="s">
        <v>771</v>
      </c>
      <c r="D422" s="788"/>
      <c r="E422" s="788"/>
      <c r="F422" s="826"/>
      <c r="G422" s="974">
        <v>0.25</v>
      </c>
      <c r="H422" s="893" t="str">
        <f>IF(AND(ISNUMBER(G422),ISNUMBER(E422)),G422*E422,"")</f>
        <v/>
      </c>
      <c r="I422" s="972"/>
      <c r="J422" s="973"/>
      <c r="K422" s="10"/>
    </row>
    <row r="423" spans="1:11" ht="15" customHeight="1" x14ac:dyDescent="0.2">
      <c r="A423" s="139"/>
      <c r="B423" s="830" t="s">
        <v>809</v>
      </c>
      <c r="C423" s="719" t="s">
        <v>771</v>
      </c>
      <c r="D423" s="788"/>
      <c r="E423" s="788"/>
      <c r="F423" s="826"/>
      <c r="G423" s="836">
        <v>0</v>
      </c>
      <c r="H423" s="893" t="str">
        <f>IF(AND(ISNUMBER(D423),ISNUMBER(E423),ISNUMBER(G423)),G423*MAX(E423-D423,0),"")</f>
        <v/>
      </c>
      <c r="I423" s="957">
        <v>0</v>
      </c>
      <c r="J423" s="837" t="str">
        <f>IF(AND(ISNUMBER(I423),ISNUMBER(D423)),I423*D423,"")</f>
        <v/>
      </c>
      <c r="K423" s="10"/>
    </row>
    <row r="424" spans="1:11" ht="15" customHeight="1" x14ac:dyDescent="0.2">
      <c r="A424" s="139"/>
      <c r="B424" s="830" t="s">
        <v>810</v>
      </c>
      <c r="C424" s="719" t="s">
        <v>771</v>
      </c>
      <c r="D424" s="788"/>
      <c r="E424" s="788"/>
      <c r="F424" s="826"/>
      <c r="G424" s="842"/>
      <c r="H424" s="971"/>
      <c r="I424" s="957">
        <v>0</v>
      </c>
      <c r="J424" s="837" t="str">
        <f>IF(AND(ISNUMBER(I424),ISNUMBER(D424)),I424*D424,"")</f>
        <v/>
      </c>
      <c r="K424" s="10"/>
    </row>
    <row r="425" spans="1:11" ht="15" customHeight="1" x14ac:dyDescent="0.2">
      <c r="A425" s="139"/>
      <c r="B425" s="830" t="s">
        <v>238</v>
      </c>
      <c r="C425" s="719" t="s">
        <v>771</v>
      </c>
      <c r="D425" s="859"/>
      <c r="E425" s="859"/>
      <c r="F425" s="826"/>
      <c r="G425" s="836">
        <v>1</v>
      </c>
      <c r="H425" s="893" t="str">
        <f>IF(AND(ISNUMBER(G425),ISNUMBER(E425)),G425*E425,"")</f>
        <v/>
      </c>
      <c r="I425" s="972"/>
      <c r="J425" s="973"/>
      <c r="K425" s="10"/>
    </row>
    <row r="426" spans="1:11" ht="15" customHeight="1" x14ac:dyDescent="0.2">
      <c r="A426" s="139"/>
      <c r="B426" s="830" t="s">
        <v>811</v>
      </c>
      <c r="C426" s="719" t="s">
        <v>771</v>
      </c>
      <c r="D426" s="750"/>
      <c r="E426" s="859"/>
      <c r="F426" s="826"/>
      <c r="G426" s="836">
        <v>0.85</v>
      </c>
      <c r="H426" s="893" t="str">
        <f>IF(AND(ISNUMBER(G426),ISNUMBER(E426)),G426*E426,"")</f>
        <v/>
      </c>
      <c r="I426" s="972"/>
      <c r="J426" s="973"/>
      <c r="K426" s="10"/>
    </row>
    <row r="427" spans="1:11" ht="15" customHeight="1" x14ac:dyDescent="0.2">
      <c r="A427" s="139"/>
      <c r="B427" s="830" t="s">
        <v>812</v>
      </c>
      <c r="C427" s="719" t="s">
        <v>771</v>
      </c>
      <c r="D427" s="788"/>
      <c r="E427" s="788"/>
      <c r="F427" s="826"/>
      <c r="G427" s="974">
        <v>0.75</v>
      </c>
      <c r="H427" s="893" t="str">
        <f>IF(AND(ISNUMBER(G427),ISNUMBER(E427)),G427*E427,"")</f>
        <v/>
      </c>
      <c r="I427" s="972"/>
      <c r="J427" s="973"/>
      <c r="K427" s="10"/>
    </row>
    <row r="428" spans="1:11" ht="15" customHeight="1" x14ac:dyDescent="0.2">
      <c r="A428" s="139"/>
      <c r="B428" s="830" t="s">
        <v>813</v>
      </c>
      <c r="C428" s="719" t="s">
        <v>771</v>
      </c>
      <c r="D428" s="788"/>
      <c r="E428" s="788"/>
      <c r="F428" s="826"/>
      <c r="G428" s="974">
        <v>0.5</v>
      </c>
      <c r="H428" s="893" t="str">
        <f>IF(AND(ISNUMBER(G428),ISNUMBER(E428)),G428*E428,"")</f>
        <v/>
      </c>
      <c r="I428" s="972"/>
      <c r="J428" s="973"/>
      <c r="K428" s="10"/>
    </row>
    <row r="429" spans="1:11" ht="15" customHeight="1" x14ac:dyDescent="0.2">
      <c r="A429" s="139"/>
      <c r="B429" s="937" t="s">
        <v>239</v>
      </c>
      <c r="C429" s="734" t="s">
        <v>771</v>
      </c>
      <c r="D429" s="938"/>
      <c r="E429" s="978"/>
      <c r="F429" s="979"/>
      <c r="G429" s="939">
        <v>0</v>
      </c>
      <c r="H429" s="980" t="str">
        <f>IF(AND(ISNUMBER(G429),ISNUMBER(E429),ISNUMBER(D429)),G429*MAX(E429-D429,0),"")</f>
        <v/>
      </c>
      <c r="I429" s="981">
        <v>0</v>
      </c>
      <c r="J429" s="982" t="str">
        <f>IF(AND(ISNUMBER(I429),ISNUMBER(D429)),I429*D429,"")</f>
        <v/>
      </c>
      <c r="K429" s="10"/>
    </row>
    <row r="430" spans="1:11" ht="15" customHeight="1" x14ac:dyDescent="0.2">
      <c r="A430" s="139"/>
      <c r="B430" s="865" t="s">
        <v>240</v>
      </c>
      <c r="C430" s="816"/>
      <c r="D430" s="814"/>
      <c r="E430" s="814"/>
      <c r="F430" s="983"/>
      <c r="G430" s="817"/>
      <c r="H430" s="762" t="str">
        <f>IF(AND(ISNUMBER(H331),ISNUMBER(H346),ISNUMBER(H349),ISNUMBER(H391),ISNUMBER(H394),ISNUMBER(H403),ISNUMBER(H405),ISNUMBER(H410),ISNUMBER(H411),ISNUMBER(H425),ISNUMBER(H426),ISNUMBER(H429)),SUM(H331,H346,H349,H361,H364,H367,H376,H379,H382,H385,H391,H394,H397,H400,H403,H405,H410,H411,H415,H416,H417,H420,H421,H422,H423,H425,H426,H427,H428,H429),"")</f>
        <v/>
      </c>
      <c r="I430" s="817"/>
      <c r="J430" s="984" t="str">
        <f>IF(AND(ISNUMBER(J331),ISNUMBER(J334),ISNUMBER(J343),ISNUMBER(J349),ISNUMBER(J358),ISNUMBER(J403),ISNUMBER(J405),ISNUMBER(J406),ISNUMBER(J409),ISNUMBER(J411),ISNUMBER(J414),ISNUMBER(J429)),SUM(J331,J334,J337,J340,J343,J349,J352,J355,J358,J367,J370,J373,J385,J388,J403,J405,J406,J407,J408,J409,J411,J412,J413,J414,J417,J418,J419,J423,J424,J429),"")</f>
        <v/>
      </c>
      <c r="K430" s="10"/>
    </row>
    <row r="431" spans="1:11" ht="30" customHeight="1" x14ac:dyDescent="0.2">
      <c r="A431" s="139"/>
      <c r="B431" s="171"/>
      <c r="C431" s="170"/>
      <c r="D431" s="170"/>
      <c r="E431" s="170"/>
      <c r="F431" s="170"/>
      <c r="G431" s="170"/>
      <c r="H431" s="170"/>
      <c r="I431" s="170"/>
      <c r="J431" s="170"/>
      <c r="K431" s="10"/>
    </row>
    <row r="432" spans="1:11" ht="15" customHeight="1" x14ac:dyDescent="0.2">
      <c r="A432" s="139"/>
      <c r="B432" s="986"/>
      <c r="C432" s="759"/>
      <c r="D432" s="731" t="s">
        <v>241</v>
      </c>
      <c r="E432" s="731" t="s">
        <v>242</v>
      </c>
      <c r="F432" s="759"/>
      <c r="G432" s="759"/>
      <c r="H432" s="1628"/>
      <c r="I432" s="201"/>
      <c r="J432" s="172"/>
      <c r="K432" s="10"/>
    </row>
    <row r="433" spans="1:11" ht="15" customHeight="1" x14ac:dyDescent="0.2">
      <c r="A433" s="139"/>
      <c r="B433" s="987" t="s">
        <v>243</v>
      </c>
      <c r="C433" s="988"/>
      <c r="D433" s="989" t="str">
        <f>IF(AND(ISNUMBER(D332),ISNUMBER(D335)),SUM(D332,D335,D338,D341),"")</f>
        <v/>
      </c>
      <c r="E433" s="989" t="str">
        <f>IF(AND(ISNUMBER(E332),ISNUMBER(E347)),SUM(E332,E347,E362,E377),"")</f>
        <v/>
      </c>
      <c r="F433" s="820"/>
      <c r="G433" s="754"/>
      <c r="H433" s="990"/>
      <c r="I433" s="201"/>
      <c r="J433" s="172"/>
      <c r="K433" s="10"/>
    </row>
    <row r="434" spans="1:11" ht="15" customHeight="1" x14ac:dyDescent="0.2">
      <c r="A434" s="139"/>
      <c r="B434" s="991" t="s">
        <v>814</v>
      </c>
      <c r="C434" s="955"/>
      <c r="D434" s="992" t="str">
        <f>IF(AND(ISNUMBER(D347),ISNUMBER(D350)),SUM(D347,D350,D353,D356),"")</f>
        <v/>
      </c>
      <c r="E434" s="992" t="str">
        <f>IF(AND(ISNUMBER(E335),ISNUMBER(E350)),SUM(E335,E350,E365,E380),"")</f>
        <v/>
      </c>
      <c r="F434" s="825"/>
      <c r="G434" s="756"/>
      <c r="H434" s="954"/>
      <c r="I434" s="201"/>
      <c r="J434" s="172"/>
      <c r="K434" s="10"/>
    </row>
    <row r="435" spans="1:11" ht="15" customHeight="1" x14ac:dyDescent="0.2">
      <c r="A435" s="139"/>
      <c r="B435" s="991" t="s">
        <v>815</v>
      </c>
      <c r="C435" s="955"/>
      <c r="D435" s="992" t="str">
        <f>IF(OR(ISNUMBER(D362),ISNUMBER(D365),ISNUMBER(D368),ISNUMBER(D371)),SUM(D362,D365,D368,D371),"")</f>
        <v/>
      </c>
      <c r="E435" s="992" t="str">
        <f>IF(OR(ISNUMBER(E338),ISNUMBER(E353),ISNUMBER(E368),ISNUMBER(E383)),SUM(E338,E353,E368,E383),"")</f>
        <v/>
      </c>
      <c r="F435" s="825"/>
      <c r="G435" s="756"/>
      <c r="H435" s="954"/>
      <c r="I435" s="201"/>
      <c r="J435" s="172"/>
      <c r="K435" s="10"/>
    </row>
    <row r="436" spans="1:11" ht="15" customHeight="1" x14ac:dyDescent="0.2">
      <c r="A436" s="139"/>
      <c r="B436" s="993" t="s">
        <v>816</v>
      </c>
      <c r="C436" s="863"/>
      <c r="D436" s="994" t="str">
        <f>IF(OR(ISNUMBER(D377),ISNUMBER(D380),ISNUMBER(D383),ISNUMBER(D386)),SUM(D377,D380,D383,D386),"")</f>
        <v/>
      </c>
      <c r="E436" s="994" t="str">
        <f>IF(OR(ISNUMBER(E341),ISNUMBER(E356),ISNUMBER(E371),ISNUMBER(E386)),SUM(E341,E356,E371,E386),"")</f>
        <v/>
      </c>
      <c r="F436" s="995"/>
      <c r="G436" s="778"/>
      <c r="H436" s="996"/>
      <c r="I436" s="201"/>
      <c r="J436" s="172"/>
      <c r="K436" s="10"/>
    </row>
    <row r="437" spans="1:11" ht="15" customHeight="1" x14ac:dyDescent="0.2">
      <c r="A437" s="139"/>
      <c r="B437" s="123"/>
      <c r="C437" s="109"/>
      <c r="D437" s="151"/>
      <c r="E437" s="152"/>
      <c r="F437" s="153"/>
      <c r="G437" s="137"/>
      <c r="H437" s="137"/>
      <c r="I437" s="132"/>
      <c r="J437" s="132"/>
      <c r="K437" s="10"/>
    </row>
    <row r="438" spans="1:11" s="129" customFormat="1" ht="30" customHeight="1" x14ac:dyDescent="0.25">
      <c r="A438" s="22" t="s">
        <v>244</v>
      </c>
      <c r="B438" s="127"/>
      <c r="C438" s="127"/>
      <c r="D438" s="127"/>
      <c r="E438" s="127"/>
      <c r="F438" s="127"/>
      <c r="G438" s="127"/>
      <c r="H438" s="127"/>
      <c r="I438" s="173"/>
      <c r="J438" s="173"/>
      <c r="K438" s="128"/>
    </row>
    <row r="439" spans="1:11" s="129" customFormat="1" ht="15" customHeight="1" x14ac:dyDescent="0.25">
      <c r="A439" s="154"/>
      <c r="B439" s="9"/>
      <c r="C439" s="9"/>
      <c r="D439" s="9"/>
      <c r="E439" s="9"/>
      <c r="F439" s="155"/>
      <c r="G439" s="9"/>
      <c r="H439" s="9"/>
      <c r="I439" s="132"/>
      <c r="J439" s="132"/>
      <c r="K439" s="10"/>
    </row>
    <row r="440" spans="1:11" ht="15" customHeight="1" x14ac:dyDescent="0.2">
      <c r="A440" s="138"/>
      <c r="B440" s="997" t="s">
        <v>609</v>
      </c>
      <c r="C440" s="998"/>
      <c r="D440" s="999"/>
      <c r="E440" s="999"/>
      <c r="F440" s="1000"/>
      <c r="G440" s="1001"/>
      <c r="H440" s="715" t="str">
        <f>H77</f>
        <v/>
      </c>
      <c r="I440" s="132"/>
      <c r="J440" s="132"/>
      <c r="K440" s="10"/>
    </row>
    <row r="441" spans="1:11" ht="15" customHeight="1" x14ac:dyDescent="0.2">
      <c r="A441" s="138"/>
      <c r="B441" s="1002" t="s">
        <v>58</v>
      </c>
      <c r="C441" s="1003"/>
      <c r="D441" s="1004"/>
      <c r="E441" s="1004"/>
      <c r="F441" s="1005"/>
      <c r="G441" s="1006"/>
      <c r="H441" s="738" t="str">
        <f>IF(AND(ISNUMBER(H269),ISNUMBER(H324)),H269-H324,"")</f>
        <v/>
      </c>
      <c r="I441" s="132"/>
      <c r="J441" s="132"/>
      <c r="K441" s="10"/>
    </row>
    <row r="442" spans="1:11" ht="15" customHeight="1" x14ac:dyDescent="0.2">
      <c r="A442" s="138"/>
      <c r="B442" s="926" t="s">
        <v>583</v>
      </c>
      <c r="C442" s="927"/>
      <c r="D442" s="927"/>
      <c r="E442" s="927"/>
      <c r="F442" s="927"/>
      <c r="G442" s="927"/>
      <c r="H442" s="1007" t="str">
        <f>IF(AND(ISNUMBER(H441),ISNUMBER(H77)),IF(H441&gt;0,H77/H441,""),"")</f>
        <v/>
      </c>
      <c r="I442" s="132"/>
      <c r="J442" s="132"/>
      <c r="K442" s="10"/>
    </row>
    <row r="443" spans="1:11" ht="15" customHeight="1" x14ac:dyDescent="0.2">
      <c r="A443" s="121"/>
      <c r="B443" s="119"/>
      <c r="C443" s="119"/>
      <c r="D443" s="119"/>
      <c r="E443" s="119"/>
      <c r="F443" s="119"/>
      <c r="G443" s="119"/>
      <c r="H443" s="119"/>
      <c r="I443" s="119"/>
      <c r="J443" s="119"/>
      <c r="K443" s="12"/>
    </row>
  </sheetData>
  <customSheetViews>
    <customSheetView guid="{7608A575-AD39-4DFE-B654-965E0A886A86}" scale="75" showPageBreaks="1" printArea="1" showRuler="0">
      <pane ySplit="1" topLeftCell="A2" activePane="bottomLeft" state="frozen"/>
      <selection pane="bottomLeft"/>
      <rowBreaks count="4" manualBreakCount="4">
        <brk id="34" max="16" man="1"/>
        <brk id="83" max="16" man="1"/>
        <brk id="130" max="16" man="1"/>
        <brk id="185" max="16" man="1"/>
      </rowBreaks>
      <pageMargins left="0.78740157480314965" right="0.78740157480314965" top="0.98425196850393704" bottom="0.98425196850393704" header="0.51181102362204722" footer="0.51181102362204722"/>
      <pageSetup paperSize="9" scale="50" fitToHeight="4" orientation="landscape"/>
      <headerFooter alignWithMargins="0">
        <oddHeader>&amp;L&amp;"Arial,Bold"&amp;14Basel Committee on Banking Supervision
QIS reporting template&amp;C&amp;14&amp;F
&amp;A&amp;R&amp;"Arial,Bold"&amp;14Confidential</oddHeader>
        <oddFooter>&amp;L&amp;14&amp;D  &amp;T&amp;R&amp;14Page &amp;P of &amp;N</oddFooter>
      </headerFooter>
    </customSheetView>
    <customSheetView guid="{15489521-78C1-4B59-8BC9-AACD7EBC6362}" scale="75" showPageBreaks="1" printArea="1" showRuler="0">
      <pane ySplit="1" topLeftCell="A2" activePane="bottomLeft" state="frozen"/>
      <selection pane="bottomLeft" activeCell="A18" sqref="A18"/>
      <rowBreaks count="5" manualBreakCount="5">
        <brk id="34" max="16" man="1"/>
        <brk id="83" max="16" man="1"/>
        <brk id="130" max="16" man="1"/>
        <brk id="185" max="16" man="1"/>
        <brk id="248" max="16" man="1"/>
      </rowBreaks>
      <pageMargins left="0.78740157480314965" right="0.78740157480314965" top="0.98425196850393704" bottom="0.98425196850393704" header="0.51181102362204722" footer="0.51181102362204722"/>
      <pageSetup paperSize="9" scale="50" fitToHeight="4" orientation="landscape"/>
      <headerFooter alignWithMargins="0">
        <oddHeader>&amp;L&amp;"Arial,Bold"&amp;14Basel Committee on Banking Supervision
QIS reporting template&amp;C&amp;14&amp;F
&amp;A&amp;R&amp;"Arial,Bold"&amp;14Confidential</oddHeader>
        <oddFooter>&amp;L&amp;14&amp;D  &amp;T&amp;R&amp;14Page &amp;P of &amp;N</oddFooter>
      </headerFooter>
    </customSheetView>
  </customSheetViews>
  <mergeCells count="12">
    <mergeCell ref="C54:C55"/>
    <mergeCell ref="D54:G54"/>
    <mergeCell ref="A22:H22"/>
    <mergeCell ref="A35:H35"/>
    <mergeCell ref="A50:H50"/>
    <mergeCell ref="C51:G51"/>
    <mergeCell ref="B54:B55"/>
    <mergeCell ref="A175:K175"/>
    <mergeCell ref="A271:K271"/>
    <mergeCell ref="A211:K211"/>
    <mergeCell ref="A81:K81"/>
    <mergeCell ref="A109:K109"/>
  </mergeCells>
  <phoneticPr fontId="8" type="noConversion"/>
  <conditionalFormatting sqref="D9 D58:G58 D61:G61 D170 D172 D174 D180:E180 D183:E183 D186:E186 D189:E189 D193:E193 D196:E196 D199:E199 D203:E203 D206:E206 D277:E277 D280:E280 D283:E283 D286:E286 D333:E333 D336:E336 D339:E339 D342:E342 D345:E345 D348:E348 D351:E351 D354:E354 D357:E357 D360:E360 D363:E363 D366:E366 D369:E369 D372:E372 D375:E375 D378:E378 D381:E381 D384:E384 D387:E387 D390:E390 D393:E393 D396:E396 D399:E399 D402:E402">
    <cfRule type="cellIs" dxfId="11" priority="1" operator="equal">
      <formula>"Fail"</formula>
    </cfRule>
    <cfRule type="cellIs" dxfId="10" priority="3" stopIfTrue="1" operator="equal">
      <formula>"Pass"</formula>
    </cfRule>
  </conditionalFormatting>
  <printOptions headings="1"/>
  <pageMargins left="0.78740157480314965" right="0.78740157480314965" top="0.98425196850393704" bottom="0.98425196850393704" header="0.51181102362204722" footer="0.51181102362204722"/>
  <pageSetup paperSize="9" scale="50" fitToHeight="4" orientation="landscape" r:id="rId1"/>
  <headerFooter alignWithMargins="0">
    <oddHeader>&amp;L&amp;"Arial,Bold"&amp;14Basel Committee on Banking Supervision
Basel III monitoring template&amp;C&amp;14&amp;F
&amp;A&amp;R&amp;"Arial,Bold"&amp;14Confidential when completed</oddHeader>
    <oddFooter>&amp;L&amp;14&amp;D  &amp;T&amp;R&amp;14Page &amp;P of &amp;N</oddFooter>
  </headerFooter>
  <rowBreaks count="10" manualBreakCount="10">
    <brk id="34" max="10" man="1"/>
    <brk id="78" max="10" man="1"/>
    <brk id="128" max="10" man="1"/>
    <brk id="174" max="10" man="1"/>
    <brk id="210" max="10" man="1"/>
    <brk id="251" max="10" man="1"/>
    <brk id="296" max="10" man="1"/>
    <brk id="325" max="10" man="1"/>
    <brk id="381" max="10" man="1"/>
    <brk id="437" max="10" man="1"/>
  </rowBreaks>
  <ignoredErrors>
    <ignoredError sqref="D6:H6 D25:H34 D37:H46 D58:G61 H67:H74 H87:H108 H116:H166 D170:D174 D178:H209 H213:H238 D241:H246 H253:H265 D275:H295 H301:H309 H315:H317 D331:J429 D433:E436 D8:H21 E7:H7" emptyCellReferenc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indexed="43"/>
  </sheetPr>
  <dimension ref="A1:R333"/>
  <sheetViews>
    <sheetView zoomScale="70" zoomScaleNormal="70" zoomScaleSheetLayoutView="75" workbookViewId="0"/>
  </sheetViews>
  <sheetFormatPr defaultColWidth="9.140625" defaultRowHeight="15" customHeight="1" x14ac:dyDescent="0.2"/>
  <cols>
    <col min="1" max="1" width="1.7109375" style="52" customWidth="1"/>
    <col min="2" max="2" width="75.7109375" style="52" customWidth="1"/>
    <col min="3" max="7" width="16.7109375" style="52" customWidth="1"/>
    <col min="8" max="8" width="1.7109375" style="52" customWidth="1"/>
    <col min="9" max="11" width="8.7109375" style="52" customWidth="1"/>
    <col min="12" max="12" width="1.7109375" style="52" customWidth="1"/>
    <col min="13" max="16" width="16.7109375" style="52" customWidth="1"/>
    <col min="17" max="17" width="1.7109375" style="52" customWidth="1"/>
    <col min="18" max="18" width="9.140625" style="1618" hidden="1" customWidth="1"/>
    <col min="19" max="16384" width="9.140625" style="52"/>
  </cols>
  <sheetData>
    <row r="1" spans="1:18" s="126" customFormat="1" ht="30" customHeight="1" x14ac:dyDescent="0.4">
      <c r="A1" s="184" t="s">
        <v>67</v>
      </c>
      <c r="B1" s="125"/>
      <c r="C1" s="125"/>
      <c r="D1" s="125"/>
      <c r="E1" s="125"/>
      <c r="F1" s="125"/>
      <c r="G1" s="125"/>
      <c r="H1" s="125"/>
      <c r="I1" s="262"/>
      <c r="J1" s="262"/>
      <c r="K1" s="127"/>
      <c r="L1" s="173"/>
      <c r="M1" s="173"/>
      <c r="N1" s="262"/>
      <c r="O1" s="173"/>
      <c r="P1" s="173"/>
      <c r="Q1" s="1081"/>
      <c r="R1" s="1619"/>
    </row>
    <row r="2" spans="1:18" s="129" customFormat="1" ht="30" customHeight="1" x14ac:dyDescent="0.25">
      <c r="A2" s="22" t="s">
        <v>1115</v>
      </c>
      <c r="B2" s="127"/>
      <c r="C2" s="127"/>
      <c r="D2" s="127"/>
      <c r="E2" s="127"/>
      <c r="F2" s="127"/>
      <c r="G2" s="127"/>
      <c r="H2" s="127"/>
      <c r="I2" s="173"/>
      <c r="J2" s="173"/>
      <c r="K2" s="127"/>
      <c r="L2" s="1082"/>
      <c r="M2" s="1082"/>
      <c r="N2" s="1082"/>
      <c r="O2" s="1082"/>
      <c r="P2" s="1082"/>
      <c r="Q2" s="1083"/>
      <c r="R2" s="1620"/>
    </row>
    <row r="3" spans="1:18" ht="15" customHeight="1" x14ac:dyDescent="0.2">
      <c r="A3" s="1076"/>
      <c r="B3" s="1077"/>
      <c r="C3" s="1077"/>
      <c r="D3" s="1077"/>
      <c r="E3" s="1077"/>
      <c r="F3" s="1077"/>
      <c r="G3" s="1077"/>
      <c r="H3" s="1077"/>
      <c r="I3" s="1077"/>
      <c r="J3" s="1077"/>
      <c r="K3" s="1077"/>
      <c r="L3" s="1077"/>
      <c r="M3" s="1077"/>
      <c r="N3" s="1077"/>
      <c r="O3" s="1077"/>
      <c r="P3" s="1077"/>
      <c r="Q3" s="1078"/>
    </row>
    <row r="4" spans="1:18" ht="15" customHeight="1" x14ac:dyDescent="0.2">
      <c r="A4" s="1076"/>
      <c r="B4" s="1729"/>
      <c r="C4" s="1723" t="s">
        <v>550</v>
      </c>
      <c r="D4" s="1724"/>
      <c r="E4" s="1724"/>
      <c r="F4" s="1724"/>
      <c r="G4" s="1725"/>
      <c r="H4" s="1077"/>
      <c r="I4" s="1720" t="s">
        <v>1164</v>
      </c>
      <c r="J4" s="1728"/>
      <c r="K4" s="1718"/>
      <c r="L4" s="1077"/>
      <c r="M4" s="1719" t="s">
        <v>1165</v>
      </c>
      <c r="N4" s="1719"/>
      <c r="O4" s="1719"/>
      <c r="P4" s="1719"/>
      <c r="Q4" s="1078"/>
    </row>
    <row r="5" spans="1:18" ht="51" x14ac:dyDescent="0.2">
      <c r="A5" s="1076"/>
      <c r="B5" s="1730"/>
      <c r="C5" s="1088" t="s">
        <v>141</v>
      </c>
      <c r="D5" s="1084" t="s">
        <v>627</v>
      </c>
      <c r="E5" s="1084" t="s">
        <v>628</v>
      </c>
      <c r="F5" s="1084" t="s">
        <v>629</v>
      </c>
      <c r="G5" s="1086" t="s">
        <v>630</v>
      </c>
      <c r="H5" s="1077"/>
      <c r="I5" s="1073" t="s">
        <v>1166</v>
      </c>
      <c r="J5" s="1458" t="s">
        <v>1247</v>
      </c>
      <c r="K5" s="426" t="s">
        <v>1167</v>
      </c>
      <c r="L5" s="1077"/>
      <c r="M5" s="1088" t="s">
        <v>1166</v>
      </c>
      <c r="N5" s="1459" t="s">
        <v>1247</v>
      </c>
      <c r="O5" s="1084" t="s">
        <v>1167</v>
      </c>
      <c r="P5" s="1086" t="s">
        <v>1130</v>
      </c>
      <c r="Q5" s="1078"/>
    </row>
    <row r="6" spans="1:18" ht="30.75" customHeight="1" x14ac:dyDescent="0.2">
      <c r="A6" s="1076"/>
      <c r="B6" s="1461" t="s">
        <v>1248</v>
      </c>
      <c r="C6" s="716"/>
      <c r="D6" s="716"/>
      <c r="E6" s="716"/>
      <c r="F6" s="716"/>
      <c r="G6" s="1091"/>
      <c r="H6" s="1077"/>
      <c r="I6" s="1517"/>
      <c r="J6" s="1472"/>
      <c r="K6" s="1518">
        <v>1</v>
      </c>
      <c r="L6" s="1077"/>
      <c r="M6" s="1517"/>
      <c r="N6" s="713"/>
      <c r="O6" s="1099" t="str">
        <f>IF(AND(ISNUMBER(G6),ISNUMBER(K6)),SUM(G6)*K6,"")</f>
        <v/>
      </c>
      <c r="P6" s="1100" t="str">
        <f>IF(ISNUMBER(O6),SUM(O6),"")</f>
        <v/>
      </c>
      <c r="Q6" s="1078"/>
    </row>
    <row r="7" spans="1:18" ht="15" customHeight="1" x14ac:dyDescent="0.2">
      <c r="A7" s="1076"/>
      <c r="B7" s="1480" t="str">
        <f>CONCATENATE("Check: row ", ROW(B6), " ≤ ", ADDRESS(ROW('General Info'!D58), COLUMN('General Info'!D58), 4), " + ", ADDRESS(ROW('General Info'!D61), COLUMN('General Info'!D61), 4), " + ", ADDRESS(ROW('General Info'!D66), COLUMN('General Info'!D66), 4), " in the General Info worksheet")</f>
        <v>Check: row 6 ≤ D58 + D61 + D66 in the General Info worksheet</v>
      </c>
      <c r="C7" s="716"/>
      <c r="D7" s="716"/>
      <c r="E7" s="716"/>
      <c r="F7" s="716"/>
      <c r="G7" s="1089" t="str">
        <f>IF(G6&lt;=SUM('General Info'!D58,'General Info'!D61,'General Info'!D66),"Pass","Fail")</f>
        <v>Pass</v>
      </c>
      <c r="H7" s="1077"/>
      <c r="I7" s="1516"/>
      <c r="J7" s="1473"/>
      <c r="K7" s="1531"/>
      <c r="L7" s="1077"/>
      <c r="M7" s="1516"/>
      <c r="N7" s="716"/>
      <c r="O7" s="716"/>
      <c r="P7" s="718"/>
      <c r="Q7" s="1078"/>
    </row>
    <row r="8" spans="1:18" ht="25.5" x14ac:dyDescent="0.2">
      <c r="A8" s="1076"/>
      <c r="B8" s="1509" t="s">
        <v>1269</v>
      </c>
      <c r="C8" s="716"/>
      <c r="D8" s="716"/>
      <c r="E8" s="716"/>
      <c r="F8" s="716"/>
      <c r="G8" s="1488"/>
      <c r="H8" s="1077"/>
      <c r="I8" s="1516"/>
      <c r="J8" s="1473"/>
      <c r="K8" s="1519">
        <v>1</v>
      </c>
      <c r="L8" s="1077"/>
      <c r="M8" s="1516"/>
      <c r="N8" s="716"/>
      <c r="O8" s="1101" t="str">
        <f>IF(AND(ISNUMBER(G8),ISNUMBER(K8)),SUM(G8)*K8,"")</f>
        <v/>
      </c>
      <c r="P8" s="1102" t="str">
        <f>IF(ISNUMBER(O8),SUM(O8),"")</f>
        <v/>
      </c>
      <c r="Q8" s="1078"/>
    </row>
    <row r="9" spans="1:18" ht="25.5" x14ac:dyDescent="0.2">
      <c r="A9" s="1076"/>
      <c r="B9" s="1094" t="s">
        <v>1116</v>
      </c>
      <c r="C9" s="717"/>
      <c r="D9" s="717"/>
      <c r="E9" s="717"/>
      <c r="F9" s="717"/>
      <c r="G9" s="1488"/>
      <c r="H9" s="1077"/>
      <c r="I9" s="1520">
        <v>0.95</v>
      </c>
      <c r="J9" s="1474">
        <v>0.95</v>
      </c>
      <c r="K9" s="1519">
        <v>1</v>
      </c>
      <c r="L9" s="1077"/>
      <c r="M9" s="1103" t="str">
        <f>IF(AND(ISNUMBER(C9),ISNUMBER(D9),ISNUMBER(I9)),SUM(C9:D9)*I9,"")</f>
        <v/>
      </c>
      <c r="N9" s="1101" t="str">
        <f>IF(AND(ISNUMBER(E9),ISNUMBER(F9),ISNUMBER(J9)),SUM(E9:F9)*J9,"")</f>
        <v/>
      </c>
      <c r="O9" s="1101" t="str">
        <f>IF(AND(ISNUMBER(G9),ISNUMBER(K9)),SUM(G9)*K9,"")</f>
        <v/>
      </c>
      <c r="P9" s="1102" t="str">
        <f>IF(AND(ISNUMBER(M9),ISNUMBER(O9)),SUM(M9:O9),"")</f>
        <v/>
      </c>
      <c r="Q9" s="1078"/>
    </row>
    <row r="10" spans="1:18" ht="15" customHeight="1" x14ac:dyDescent="0.2">
      <c r="A10" s="1076"/>
      <c r="B10" s="1095" t="str">
        <f>CONCATENATE("Check: row ", ROW(B9), " ≥ LCR stable retail and small business customer deposits")</f>
        <v>Check: row 9 ≥ LCR stable retail and small business customer deposits</v>
      </c>
      <c r="C10" s="1089" t="str">
        <f>IF(C9&gt;=SUM(LCR!D87:D88,LCR!D90:D91,LCR!D94:D95,LCR!D97:D98,LCR!D116:D117,LCR!D119:D120,LCR!D123:D124,LCR!D126:D127),"Pass","Fail")</f>
        <v>Pass</v>
      </c>
      <c r="D10" s="716"/>
      <c r="E10" s="716"/>
      <c r="F10" s="716"/>
      <c r="G10" s="1531"/>
      <c r="H10" s="1077"/>
      <c r="I10" s="1516"/>
      <c r="J10" s="1473"/>
      <c r="K10" s="1531"/>
      <c r="L10" s="1077"/>
      <c r="M10" s="1516"/>
      <c r="N10" s="716"/>
      <c r="O10" s="716"/>
      <c r="P10" s="718"/>
      <c r="Q10" s="1078"/>
    </row>
    <row r="11" spans="1:18" ht="30" customHeight="1" x14ac:dyDescent="0.2">
      <c r="A11" s="1076"/>
      <c r="B11" s="1094" t="s">
        <v>1117</v>
      </c>
      <c r="C11" s="717"/>
      <c r="D11" s="717"/>
      <c r="E11" s="717"/>
      <c r="F11" s="717"/>
      <c r="G11" s="1488"/>
      <c r="H11" s="1077"/>
      <c r="I11" s="1520">
        <v>0.9</v>
      </c>
      <c r="J11" s="1474">
        <v>0.9</v>
      </c>
      <c r="K11" s="1519">
        <v>1</v>
      </c>
      <c r="L11" s="1077"/>
      <c r="M11" s="1103" t="str">
        <f>IF(AND(ISNUMBER(C11),ISNUMBER(D11),ISNUMBER(I11)),SUM(C11:D11)*I11,"")</f>
        <v/>
      </c>
      <c r="N11" s="1101" t="str">
        <f>IF(AND(ISNUMBER(E11),ISNUMBER(F11),ISNUMBER(J11)),SUM(E11:F11)*J11,"")</f>
        <v/>
      </c>
      <c r="O11" s="1101" t="str">
        <f>IF(AND(ISNUMBER(G11),ISNUMBER(K11)),SUM(G11)*K11,"")</f>
        <v/>
      </c>
      <c r="P11" s="1102" t="str">
        <f>IF(AND(ISNUMBER(M11),ISNUMBER(O11)),SUM(M11:O11),"")</f>
        <v/>
      </c>
      <c r="Q11" s="1078"/>
    </row>
    <row r="12" spans="1:18" ht="15" customHeight="1" x14ac:dyDescent="0.2">
      <c r="A12" s="1076"/>
      <c r="B12" s="1095" t="str">
        <f>CONCATENATE("Check: row ", ROW(B11), " ≥ LCR less stable retail and small business customer deposits")</f>
        <v>Check: row 11 ≥ LCR less stable retail and small business customer deposits</v>
      </c>
      <c r="C12" s="1089" t="str">
        <f>IF(C11&gt;=SUM(LCR!D99:D100,LCR!D102:D104,LCR!D128:D129,LCR!D131:D133),"Pass","Fail")</f>
        <v>Pass</v>
      </c>
      <c r="D12" s="716"/>
      <c r="E12" s="716"/>
      <c r="F12" s="716"/>
      <c r="G12" s="1531"/>
      <c r="H12" s="1077"/>
      <c r="I12" s="1516"/>
      <c r="J12" s="1473"/>
      <c r="K12" s="1531"/>
      <c r="L12" s="1077"/>
      <c r="M12" s="1516"/>
      <c r="N12" s="716"/>
      <c r="O12" s="716"/>
      <c r="P12" s="718"/>
      <c r="Q12" s="1078"/>
    </row>
    <row r="13" spans="1:18" ht="15" customHeight="1" x14ac:dyDescent="0.2">
      <c r="A13" s="1076"/>
      <c r="B13" s="1094" t="s">
        <v>1118</v>
      </c>
      <c r="C13" s="717"/>
      <c r="D13" s="717"/>
      <c r="E13" s="717"/>
      <c r="F13" s="717"/>
      <c r="G13" s="1488"/>
      <c r="H13" s="1077"/>
      <c r="I13" s="1516"/>
      <c r="J13" s="1473"/>
      <c r="K13" s="1531"/>
      <c r="L13" s="1077"/>
      <c r="M13" s="1516"/>
      <c r="N13" s="716"/>
      <c r="O13" s="716"/>
      <c r="P13" s="718"/>
      <c r="Q13" s="1078"/>
    </row>
    <row r="14" spans="1:18" ht="15" customHeight="1" x14ac:dyDescent="0.2">
      <c r="A14" s="1076"/>
      <c r="B14" s="1096" t="s">
        <v>1119</v>
      </c>
      <c r="C14" s="717"/>
      <c r="D14" s="717"/>
      <c r="E14" s="717"/>
      <c r="F14" s="717"/>
      <c r="G14" s="1488"/>
      <c r="H14" s="1077"/>
      <c r="I14" s="1520">
        <v>0.5</v>
      </c>
      <c r="J14" s="1474">
        <v>0.5</v>
      </c>
      <c r="K14" s="1519">
        <v>1</v>
      </c>
      <c r="L14" s="1077"/>
      <c r="M14" s="1103" t="str">
        <f>IF(AND(ISNUMBER(C14),ISNUMBER(D14),ISNUMBER(I14)),SUM(C14:D14)*I14,"")</f>
        <v/>
      </c>
      <c r="N14" s="1101" t="str">
        <f>IF(AND(ISNUMBER(E14),ISNUMBER(F14),ISNUMBER(J14)),SUM(E14:F14)*J14,"")</f>
        <v/>
      </c>
      <c r="O14" s="1101" t="str">
        <f>IF(AND(ISNUMBER(G14),ISNUMBER(K14)),SUM(G14)*K14,"")</f>
        <v/>
      </c>
      <c r="P14" s="1102" t="str">
        <f>IF(AND(ISNUMBER(M14),ISNUMBER(O14)),SUM(M14:O14),"")</f>
        <v/>
      </c>
      <c r="Q14" s="1078"/>
    </row>
    <row r="15" spans="1:18" ht="15" customHeight="1" x14ac:dyDescent="0.2">
      <c r="A15" s="1076"/>
      <c r="B15" s="1096" t="s">
        <v>1120</v>
      </c>
      <c r="C15" s="717"/>
      <c r="D15" s="717"/>
      <c r="E15" s="717"/>
      <c r="F15" s="717"/>
      <c r="G15" s="1488"/>
      <c r="H15" s="1077"/>
      <c r="I15" s="1520">
        <v>0.5</v>
      </c>
      <c r="J15" s="1474">
        <v>0.5</v>
      </c>
      <c r="K15" s="1519">
        <v>1</v>
      </c>
      <c r="L15" s="1077"/>
      <c r="M15" s="1103" t="str">
        <f t="shared" ref="M15" si="0">IF(AND(ISNUMBER(C15),ISNUMBER(D15),ISNUMBER(I15)),SUM(C15:D15)*I15,"")</f>
        <v/>
      </c>
      <c r="N15" s="1101" t="str">
        <f t="shared" ref="N15" si="1">IF(AND(ISNUMBER(E15),ISNUMBER(F15),ISNUMBER(J15)),SUM(E15:F15)*J15,"")</f>
        <v/>
      </c>
      <c r="O15" s="1101" t="str">
        <f t="shared" ref="O15" si="2">IF(AND(ISNUMBER(G15),ISNUMBER(K15)),SUM(G15)*K15,"")</f>
        <v/>
      </c>
      <c r="P15" s="1102" t="str">
        <f t="shared" ref="P15" si="3">IF(AND(ISNUMBER(M15),ISNUMBER(O15)),SUM(M15:O15),"")</f>
        <v/>
      </c>
      <c r="Q15" s="1078"/>
    </row>
    <row r="16" spans="1:18" ht="15" customHeight="1" x14ac:dyDescent="0.2">
      <c r="A16" s="1076"/>
      <c r="B16" s="1462" t="s">
        <v>1249</v>
      </c>
      <c r="C16" s="1460"/>
      <c r="D16" s="1460"/>
      <c r="E16" s="1460"/>
      <c r="F16" s="1460"/>
      <c r="G16" s="1488"/>
      <c r="H16" s="1077"/>
      <c r="I16" s="1520">
        <v>0.5</v>
      </c>
      <c r="J16" s="1474">
        <v>0.5</v>
      </c>
      <c r="K16" s="1519">
        <v>1</v>
      </c>
      <c r="L16" s="1077"/>
      <c r="M16" s="1103" t="str">
        <f t="shared" ref="M16" si="4">IF(AND(ISNUMBER(C16),ISNUMBER(D16),ISNUMBER(I16)),SUM(C16:D16)*I16,"")</f>
        <v/>
      </c>
      <c r="N16" s="1101" t="str">
        <f t="shared" ref="N16" si="5">IF(AND(ISNUMBER(E16),ISNUMBER(F16),ISNUMBER(J16)),SUM(E16:F16)*J16,"")</f>
        <v/>
      </c>
      <c r="O16" s="1101" t="str">
        <f t="shared" ref="O16" si="6">IF(AND(ISNUMBER(G16),ISNUMBER(K16)),SUM(G16)*K16,"")</f>
        <v/>
      </c>
      <c r="P16" s="1102" t="str">
        <f t="shared" ref="P16" si="7">IF(AND(ISNUMBER(M16),ISNUMBER(O16)),SUM(M16:O16),"")</f>
        <v/>
      </c>
      <c r="Q16" s="1078"/>
    </row>
    <row r="17" spans="1:17" ht="15" customHeight="1" x14ac:dyDescent="0.2">
      <c r="A17" s="1076"/>
      <c r="B17" s="1095" t="str">
        <f>CONCATENATE("Check: row ", ROW(B13), " ≥ LCR unsecured funding from non-financial corporates")</f>
        <v>Check: row 13 ≥ LCR unsecured funding from non-financial corporates</v>
      </c>
      <c r="C17" s="1089" t="str">
        <f>IF(C13&gt;=SUM(LCR!D139:D141,LCR!D156:D157),"Pass","Fail")</f>
        <v>Pass</v>
      </c>
      <c r="D17" s="716"/>
      <c r="E17" s="716"/>
      <c r="F17" s="716"/>
      <c r="G17" s="1531"/>
      <c r="H17" s="1077"/>
      <c r="I17" s="1516"/>
      <c r="J17" s="1473"/>
      <c r="K17" s="1531"/>
      <c r="L17" s="1077"/>
      <c r="M17" s="1516"/>
      <c r="N17" s="716"/>
      <c r="O17" s="716"/>
      <c r="P17" s="718"/>
      <c r="Q17" s="1078"/>
    </row>
    <row r="18" spans="1:17" ht="15" customHeight="1" x14ac:dyDescent="0.2">
      <c r="A18" s="1076"/>
      <c r="B18" s="1095" t="str">
        <f>CONCATENATE("Check: row ", ROW(B14), " ≥ LCR operational deposits from non-financial corporates")</f>
        <v>Check: row 14 ≥ LCR operational deposits from non-financial corporates</v>
      </c>
      <c r="C18" s="1089" t="str">
        <f>IF(C14&gt;=SUM(LCR!D139:D141),"Pass","Fail")</f>
        <v>Pass</v>
      </c>
      <c r="D18" s="716"/>
      <c r="E18" s="716"/>
      <c r="F18" s="716"/>
      <c r="G18" s="1531"/>
      <c r="H18" s="1077"/>
      <c r="I18" s="1516"/>
      <c r="J18" s="1473"/>
      <c r="K18" s="1531"/>
      <c r="L18" s="1077"/>
      <c r="M18" s="1516"/>
      <c r="N18" s="716"/>
      <c r="O18" s="716"/>
      <c r="P18" s="718"/>
      <c r="Q18" s="1078"/>
    </row>
    <row r="19" spans="1:17" ht="15" customHeight="1" x14ac:dyDescent="0.2">
      <c r="A19" s="1076"/>
      <c r="B19" s="1095" t="str">
        <f>CONCATENATE("Check: sum of rows ", ROW(B14)," to row ", ROW(B16), " = row ", ROW(B13), " for each column")</f>
        <v>Check: sum of rows 14 to row 16 = row 13 for each column</v>
      </c>
      <c r="C19" s="1089" t="str">
        <f>IF(SUM(C14:C16)=C13,"Pass","Fail")</f>
        <v>Pass</v>
      </c>
      <c r="D19" s="1089" t="str">
        <f t="shared" ref="D19:G19" si="8">IF(SUM(D14:D16)=D13,"Pass","Fail")</f>
        <v>Pass</v>
      </c>
      <c r="E19" s="1089" t="str">
        <f t="shared" si="8"/>
        <v>Pass</v>
      </c>
      <c r="F19" s="1089" t="str">
        <f t="shared" si="8"/>
        <v>Pass</v>
      </c>
      <c r="G19" s="1089" t="str">
        <f t="shared" si="8"/>
        <v>Pass</v>
      </c>
      <c r="H19" s="1077"/>
      <c r="I19" s="1516"/>
      <c r="J19" s="1473"/>
      <c r="K19" s="1531"/>
      <c r="L19" s="1077"/>
      <c r="M19" s="1516"/>
      <c r="N19" s="716"/>
      <c r="O19" s="716"/>
      <c r="P19" s="718"/>
      <c r="Q19" s="1078"/>
    </row>
    <row r="20" spans="1:17" ht="15" customHeight="1" x14ac:dyDescent="0.2">
      <c r="A20" s="1076"/>
      <c r="B20" s="1094" t="s">
        <v>1121</v>
      </c>
      <c r="C20" s="717"/>
      <c r="D20" s="717"/>
      <c r="E20" s="717"/>
      <c r="F20" s="717"/>
      <c r="G20" s="1488"/>
      <c r="H20" s="1077"/>
      <c r="I20" s="1516"/>
      <c r="J20" s="1473"/>
      <c r="K20" s="1531"/>
      <c r="L20" s="1077"/>
      <c r="M20" s="1516"/>
      <c r="N20" s="716"/>
      <c r="O20" s="716"/>
      <c r="P20" s="718"/>
      <c r="Q20" s="1078"/>
    </row>
    <row r="21" spans="1:17" ht="15" customHeight="1" x14ac:dyDescent="0.2">
      <c r="A21" s="1076"/>
      <c r="B21" s="1096" t="s">
        <v>1119</v>
      </c>
      <c r="C21" s="717"/>
      <c r="D21" s="717"/>
      <c r="E21" s="717"/>
      <c r="F21" s="717"/>
      <c r="G21" s="1488"/>
      <c r="H21" s="1077"/>
      <c r="I21" s="1520">
        <v>0.5</v>
      </c>
      <c r="J21" s="1474">
        <v>0.5</v>
      </c>
      <c r="K21" s="1519">
        <v>1</v>
      </c>
      <c r="L21" s="1077"/>
      <c r="M21" s="1103" t="str">
        <f>IF(AND(ISNUMBER(C21),ISNUMBER(D21),ISNUMBER(I21)),SUM(C21:D21)*I21,"")</f>
        <v/>
      </c>
      <c r="N21" s="1101" t="str">
        <f>IF(AND(ISNUMBER(E21),ISNUMBER(F21),ISNUMBER(J21)),SUM(E21:F21)*J21,"")</f>
        <v/>
      </c>
      <c r="O21" s="1101" t="str">
        <f>IF(AND(ISNUMBER(G21),ISNUMBER(K21)),SUM(G21)*K21,"")</f>
        <v/>
      </c>
      <c r="P21" s="1102" t="str">
        <f>IF(AND(ISNUMBER(M21),ISNUMBER(O21)),SUM(M21:O21),"")</f>
        <v/>
      </c>
      <c r="Q21" s="1078"/>
    </row>
    <row r="22" spans="1:17" ht="15" customHeight="1" x14ac:dyDescent="0.2">
      <c r="A22" s="1076"/>
      <c r="B22" s="1096" t="s">
        <v>1120</v>
      </c>
      <c r="C22" s="717"/>
      <c r="D22" s="717"/>
      <c r="E22" s="717"/>
      <c r="F22" s="717"/>
      <c r="G22" s="1488"/>
      <c r="H22" s="1077"/>
      <c r="I22" s="1520">
        <v>0</v>
      </c>
      <c r="J22" s="1474">
        <v>0.5</v>
      </c>
      <c r="K22" s="1519">
        <v>1</v>
      </c>
      <c r="L22" s="1077"/>
      <c r="M22" s="1103" t="str">
        <f t="shared" ref="M22" si="9">IF(AND(ISNUMBER(C22),ISNUMBER(D22),ISNUMBER(I22)),SUM(C22:D22)*I22,"")</f>
        <v/>
      </c>
      <c r="N22" s="1101" t="str">
        <f t="shared" ref="N22" si="10">IF(AND(ISNUMBER(E22),ISNUMBER(F22),ISNUMBER(J22)),SUM(E22:F22)*J22,"")</f>
        <v/>
      </c>
      <c r="O22" s="1101" t="str">
        <f t="shared" ref="O22" si="11">IF(AND(ISNUMBER(G22),ISNUMBER(K22)),SUM(G22)*K22,"")</f>
        <v/>
      </c>
      <c r="P22" s="1102" t="str">
        <f t="shared" ref="P22" si="12">IF(AND(ISNUMBER(M22),ISNUMBER(O22)),SUM(M22:O22),"")</f>
        <v/>
      </c>
      <c r="Q22" s="1078"/>
    </row>
    <row r="23" spans="1:17" ht="15" customHeight="1" x14ac:dyDescent="0.2">
      <c r="A23" s="1076"/>
      <c r="B23" s="1462" t="s">
        <v>1249</v>
      </c>
      <c r="C23" s="1463"/>
      <c r="D23" s="1463"/>
      <c r="E23" s="1463"/>
      <c r="F23" s="1463"/>
      <c r="G23" s="1488"/>
      <c r="H23" s="1077"/>
      <c r="I23" s="1520">
        <v>0</v>
      </c>
      <c r="J23" s="1474">
        <v>0.5</v>
      </c>
      <c r="K23" s="1519">
        <v>1</v>
      </c>
      <c r="L23" s="1077"/>
      <c r="M23" s="1103" t="str">
        <f t="shared" ref="M23" si="13">IF(AND(ISNUMBER(C23),ISNUMBER(D23),ISNUMBER(I23)),SUM(C23:D23)*I23,"")</f>
        <v/>
      </c>
      <c r="N23" s="1101" t="str">
        <f t="shared" ref="N23" si="14">IF(AND(ISNUMBER(E23),ISNUMBER(F23),ISNUMBER(J23)),SUM(E23:F23)*J23,"")</f>
        <v/>
      </c>
      <c r="O23" s="1101" t="str">
        <f t="shared" ref="O23" si="15">IF(AND(ISNUMBER(G23),ISNUMBER(K23)),SUM(G23)*K23,"")</f>
        <v/>
      </c>
      <c r="P23" s="1102" t="str">
        <f t="shared" ref="P23" si="16">IF(AND(ISNUMBER(M23),ISNUMBER(O23)),SUM(M23:O23),"")</f>
        <v/>
      </c>
      <c r="Q23" s="1078"/>
    </row>
    <row r="24" spans="1:17" ht="15" customHeight="1" x14ac:dyDescent="0.2">
      <c r="A24" s="1076"/>
      <c r="B24" s="1095" t="str">
        <f>CONCATENATE("Check: sum of row ", ROW(B21)," to row ", ROW(B23), " = row ", ROW(B20), " for each column")</f>
        <v>Check: sum of row 21 to row 23 = row 20 for each column</v>
      </c>
      <c r="C24" s="1089" t="str">
        <f>IF(SUM(C21:C23)=C20,"Pass","Fail")</f>
        <v>Pass</v>
      </c>
      <c r="D24" s="1089" t="str">
        <f t="shared" ref="D24:G24" si="17">IF(SUM(D21:D23)=D20,"Pass","Fail")</f>
        <v>Pass</v>
      </c>
      <c r="E24" s="1089" t="str">
        <f t="shared" si="17"/>
        <v>Pass</v>
      </c>
      <c r="F24" s="1089" t="str">
        <f t="shared" si="17"/>
        <v>Pass</v>
      </c>
      <c r="G24" s="1089" t="str">
        <f t="shared" si="17"/>
        <v>Pass</v>
      </c>
      <c r="H24" s="1077"/>
      <c r="I24" s="1516"/>
      <c r="J24" s="1473"/>
      <c r="K24" s="1531"/>
      <c r="L24" s="1077"/>
      <c r="M24" s="1516"/>
      <c r="N24" s="716"/>
      <c r="O24" s="716"/>
      <c r="P24" s="718"/>
      <c r="Q24" s="1078"/>
    </row>
    <row r="25" spans="1:17" ht="15" customHeight="1" x14ac:dyDescent="0.2">
      <c r="A25" s="1076"/>
      <c r="B25" s="1467" t="s">
        <v>1250</v>
      </c>
      <c r="C25" s="717"/>
      <c r="D25" s="717"/>
      <c r="E25" s="717"/>
      <c r="F25" s="717"/>
      <c r="G25" s="1488"/>
      <c r="H25" s="1077"/>
      <c r="I25" s="1516"/>
      <c r="J25" s="1473"/>
      <c r="K25" s="1531"/>
      <c r="L25" s="1077"/>
      <c r="M25" s="1516"/>
      <c r="N25" s="716"/>
      <c r="O25" s="716"/>
      <c r="P25" s="718"/>
      <c r="Q25" s="1078"/>
    </row>
    <row r="26" spans="1:17" ht="15" customHeight="1" x14ac:dyDescent="0.2">
      <c r="A26" s="1076"/>
      <c r="B26" s="1096" t="s">
        <v>1119</v>
      </c>
      <c r="C26" s="717"/>
      <c r="D26" s="717"/>
      <c r="E26" s="717"/>
      <c r="F26" s="717"/>
      <c r="G26" s="1488"/>
      <c r="H26" s="1077"/>
      <c r="I26" s="1520">
        <v>0.5</v>
      </c>
      <c r="J26" s="1474">
        <v>0.5</v>
      </c>
      <c r="K26" s="1519">
        <v>1</v>
      </c>
      <c r="L26" s="1077"/>
      <c r="M26" s="1103" t="str">
        <f>IF(AND(ISNUMBER(C26),ISNUMBER(D26),ISNUMBER(I26)),SUM(C26:D26)*I26,"")</f>
        <v/>
      </c>
      <c r="N26" s="1101" t="str">
        <f>IF(AND(ISNUMBER(E26),ISNUMBER(F26),ISNUMBER(J26)),SUM(E26:F26)*J26,"")</f>
        <v/>
      </c>
      <c r="O26" s="1101" t="str">
        <f>IF(AND(ISNUMBER(G26),ISNUMBER(K26)),SUM(G26)*K26,"")</f>
        <v/>
      </c>
      <c r="P26" s="1102" t="str">
        <f>IF(AND(ISNUMBER(M26),ISNUMBER(O26)),SUM(M26:O26),"")</f>
        <v/>
      </c>
      <c r="Q26" s="1078"/>
    </row>
    <row r="27" spans="1:17" ht="15" customHeight="1" x14ac:dyDescent="0.2">
      <c r="A27" s="1076"/>
      <c r="B27" s="1096" t="s">
        <v>1120</v>
      </c>
      <c r="C27" s="717"/>
      <c r="D27" s="717"/>
      <c r="E27" s="717"/>
      <c r="F27" s="717"/>
      <c r="G27" s="1488"/>
      <c r="H27" s="1077"/>
      <c r="I27" s="1475">
        <v>0.5</v>
      </c>
      <c r="J27" s="1474">
        <v>0.5</v>
      </c>
      <c r="K27" s="1519">
        <v>1</v>
      </c>
      <c r="L27" s="1077"/>
      <c r="M27" s="1103" t="str">
        <f t="shared" ref="M27" si="18">IF(AND(ISNUMBER(C27),ISNUMBER(D27),ISNUMBER(I27)),SUM(C27:D27)*I27,"")</f>
        <v/>
      </c>
      <c r="N27" s="1101" t="str">
        <f t="shared" ref="N27" si="19">IF(AND(ISNUMBER(E27),ISNUMBER(F27),ISNUMBER(J27)),SUM(E27:F27)*J27,"")</f>
        <v/>
      </c>
      <c r="O27" s="1101" t="str">
        <f t="shared" ref="O27" si="20">IF(AND(ISNUMBER(G27),ISNUMBER(K27)),SUM(G27)*K27,"")</f>
        <v/>
      </c>
      <c r="P27" s="1102" t="str">
        <f t="shared" ref="P27" si="21">IF(AND(ISNUMBER(M27),ISNUMBER(O27)),SUM(M27:O27),"")</f>
        <v/>
      </c>
      <c r="Q27" s="1078"/>
    </row>
    <row r="28" spans="1:17" ht="15" customHeight="1" x14ac:dyDescent="0.2">
      <c r="A28" s="1076"/>
      <c r="B28" s="1462" t="s">
        <v>1249</v>
      </c>
      <c r="C28" s="1463"/>
      <c r="D28" s="1463"/>
      <c r="E28" s="1463"/>
      <c r="F28" s="1463"/>
      <c r="G28" s="1488"/>
      <c r="H28" s="1077"/>
      <c r="I28" s="1475">
        <v>0.5</v>
      </c>
      <c r="J28" s="1474">
        <v>0.5</v>
      </c>
      <c r="K28" s="1519">
        <v>1</v>
      </c>
      <c r="L28" s="1077"/>
      <c r="M28" s="1103" t="str">
        <f t="shared" ref="M28" si="22">IF(AND(ISNUMBER(C28),ISNUMBER(D28),ISNUMBER(I28)),SUM(C28:D28)*I28,"")</f>
        <v/>
      </c>
      <c r="N28" s="1101" t="str">
        <f t="shared" ref="N28" si="23">IF(AND(ISNUMBER(E28),ISNUMBER(F28),ISNUMBER(J28)),SUM(E28:F28)*J28,"")</f>
        <v/>
      </c>
      <c r="O28" s="1101" t="str">
        <f t="shared" ref="O28" si="24">IF(AND(ISNUMBER(G28),ISNUMBER(K28)),SUM(G28)*K28,"")</f>
        <v/>
      </c>
      <c r="P28" s="1102" t="str">
        <f t="shared" ref="P28" si="25">IF(AND(ISNUMBER(M28),ISNUMBER(O28)),SUM(M28:O28),"")</f>
        <v/>
      </c>
      <c r="Q28" s="1078"/>
    </row>
    <row r="29" spans="1:17" ht="15" customHeight="1" x14ac:dyDescent="0.2">
      <c r="A29" s="1076"/>
      <c r="B29" s="1095" t="str">
        <f>CONCATENATE("Check: sum of row ", ROW(B26)," to row ", ROW(B28), " = row ", ROW(B25), " for each column")</f>
        <v>Check: sum of row 26 to row 28 = row 25 for each column</v>
      </c>
      <c r="C29" s="1089" t="str">
        <f>IF(SUM(C26:C28)=C25,"Pass","Fail")</f>
        <v>Pass</v>
      </c>
      <c r="D29" s="1089" t="str">
        <f t="shared" ref="D29:G29" si="26">IF(SUM(D26:D28)=D25,"Pass","Fail")</f>
        <v>Pass</v>
      </c>
      <c r="E29" s="1089" t="str">
        <f t="shared" si="26"/>
        <v>Pass</v>
      </c>
      <c r="F29" s="1089" t="str">
        <f t="shared" si="26"/>
        <v>Pass</v>
      </c>
      <c r="G29" s="1089" t="str">
        <f t="shared" si="26"/>
        <v>Pass</v>
      </c>
      <c r="H29" s="1077"/>
      <c r="I29" s="1516"/>
      <c r="J29" s="1473"/>
      <c r="K29" s="1531"/>
      <c r="L29" s="1077"/>
      <c r="M29" s="1516"/>
      <c r="N29" s="716"/>
      <c r="O29" s="716"/>
      <c r="P29" s="718"/>
      <c r="Q29" s="1078"/>
    </row>
    <row r="30" spans="1:17" ht="30" customHeight="1" x14ac:dyDescent="0.2">
      <c r="A30" s="1076"/>
      <c r="B30" s="1466" t="str">
        <f>CONCATENATE("Check: sum of row ", ROW(B20), " and row ", ROW(B25), " ≥ LCR unsecured funding from sovereigns/central banks/PSEs/MDBs")</f>
        <v>Check: sum of row 20 and row 25 ≥ LCR unsecured funding from sovereigns/central banks/PSEs/MDBs</v>
      </c>
      <c r="C30" s="1089" t="str">
        <f>IF(SUM(C20,C25)&gt;=SUM(LCR!D143:D145,LCR!D159:D160),"Pass","Fail")</f>
        <v>Pass</v>
      </c>
      <c r="D30" s="716"/>
      <c r="E30" s="716"/>
      <c r="F30" s="716"/>
      <c r="G30" s="1531"/>
      <c r="H30" s="1077"/>
      <c r="I30" s="1516"/>
      <c r="J30" s="1473"/>
      <c r="K30" s="1531"/>
      <c r="L30" s="1077"/>
      <c r="M30" s="1516"/>
      <c r="N30" s="716"/>
      <c r="O30" s="716"/>
      <c r="P30" s="718"/>
      <c r="Q30" s="1078"/>
    </row>
    <row r="31" spans="1:17" ht="30" customHeight="1" x14ac:dyDescent="0.2">
      <c r="A31" s="1076"/>
      <c r="B31" s="1466" t="str">
        <f>CONCATENATE("Check: sum of row ", ROW(B21), " and row ", ROW(B26), " ≥ LCR operational deposits from sovereigns/central banks/PSEs/MDBs")</f>
        <v>Check: sum of row 21 and row 26 ≥ LCR operational deposits from sovereigns/central banks/PSEs/MDBs</v>
      </c>
      <c r="C31" s="1089" t="str">
        <f>IF(SUM(C21,C26)&gt;=SUM(LCR!D143:D145),"Pass","Fail")</f>
        <v>Pass</v>
      </c>
      <c r="D31" s="716"/>
      <c r="E31" s="716"/>
      <c r="F31" s="716"/>
      <c r="G31" s="1531"/>
      <c r="H31" s="1077"/>
      <c r="I31" s="1516"/>
      <c r="J31" s="1473"/>
      <c r="K31" s="1531"/>
      <c r="L31" s="1077"/>
      <c r="M31" s="1516"/>
      <c r="N31" s="716"/>
      <c r="O31" s="716"/>
      <c r="P31" s="718"/>
      <c r="Q31" s="1078"/>
    </row>
    <row r="32" spans="1:17" ht="30" customHeight="1" x14ac:dyDescent="0.2">
      <c r="A32" s="1076"/>
      <c r="B32" s="1094" t="s">
        <v>1122</v>
      </c>
      <c r="C32" s="717"/>
      <c r="D32" s="717"/>
      <c r="E32" s="717"/>
      <c r="F32" s="717"/>
      <c r="G32" s="1488"/>
      <c r="H32" s="1077"/>
      <c r="I32" s="1516"/>
      <c r="J32" s="1473"/>
      <c r="K32" s="1531"/>
      <c r="L32" s="1077"/>
      <c r="M32" s="1516"/>
      <c r="N32" s="716"/>
      <c r="O32" s="716"/>
      <c r="P32" s="718"/>
      <c r="Q32" s="1078"/>
    </row>
    <row r="33" spans="1:17" ht="15" customHeight="1" x14ac:dyDescent="0.2">
      <c r="A33" s="1076"/>
      <c r="B33" s="1096" t="s">
        <v>1119</v>
      </c>
      <c r="C33" s="717"/>
      <c r="D33" s="717"/>
      <c r="E33" s="717"/>
      <c r="F33" s="717"/>
      <c r="G33" s="1488"/>
      <c r="H33" s="1077"/>
      <c r="I33" s="1520">
        <v>0.5</v>
      </c>
      <c r="J33" s="1474">
        <v>0.5</v>
      </c>
      <c r="K33" s="1519">
        <v>1</v>
      </c>
      <c r="L33" s="1077"/>
      <c r="M33" s="1103" t="str">
        <f>IF(AND(ISNUMBER(C33),ISNUMBER(D33),ISNUMBER(I33)),SUM(C33:D33)*I33,"")</f>
        <v/>
      </c>
      <c r="N33" s="1101" t="str">
        <f>IF(AND(ISNUMBER(E33),ISNUMBER(F33),ISNUMBER(J33)),SUM(E33:F33)*J33,"")</f>
        <v/>
      </c>
      <c r="O33" s="1101" t="str">
        <f>IF(AND(ISNUMBER(G33),ISNUMBER(K33)),SUM(G33)*K33,"")</f>
        <v/>
      </c>
      <c r="P33" s="1102" t="str">
        <f>IF(AND(ISNUMBER(M33),ISNUMBER(O33)),SUM(M33:O33),"")</f>
        <v/>
      </c>
      <c r="Q33" s="1078"/>
    </row>
    <row r="34" spans="1:17" ht="15" customHeight="1" x14ac:dyDescent="0.2">
      <c r="A34" s="1076"/>
      <c r="B34" s="1096" t="s">
        <v>1120</v>
      </c>
      <c r="C34" s="717"/>
      <c r="D34" s="717"/>
      <c r="E34" s="717"/>
      <c r="F34" s="717"/>
      <c r="G34" s="1488"/>
      <c r="H34" s="1077"/>
      <c r="I34" s="1520">
        <v>0</v>
      </c>
      <c r="J34" s="1474">
        <v>0.5</v>
      </c>
      <c r="K34" s="1519">
        <v>1</v>
      </c>
      <c r="L34" s="1077"/>
      <c r="M34" s="1103" t="str">
        <f t="shared" ref="M34" si="27">IF(AND(ISNUMBER(C34),ISNUMBER(D34),ISNUMBER(I34)),SUM(C34:D34)*I34,"")</f>
        <v/>
      </c>
      <c r="N34" s="1101" t="str">
        <f t="shared" ref="N34" si="28">IF(AND(ISNUMBER(E34),ISNUMBER(F34),ISNUMBER(J34)),SUM(E34:F34)*J34,"")</f>
        <v/>
      </c>
      <c r="O34" s="1101" t="str">
        <f t="shared" ref="O34" si="29">IF(AND(ISNUMBER(G34),ISNUMBER(K34)),SUM(G34)*K34,"")</f>
        <v/>
      </c>
      <c r="P34" s="1102" t="str">
        <f t="shared" ref="P34" si="30">IF(AND(ISNUMBER(M34),ISNUMBER(O34)),SUM(M34:O34),"")</f>
        <v/>
      </c>
      <c r="Q34" s="1078"/>
    </row>
    <row r="35" spans="1:17" ht="15" customHeight="1" x14ac:dyDescent="0.2">
      <c r="A35" s="1076"/>
      <c r="B35" s="1464" t="s">
        <v>1249</v>
      </c>
      <c r="C35" s="1465"/>
      <c r="D35" s="1465"/>
      <c r="E35" s="1465"/>
      <c r="F35" s="1465"/>
      <c r="G35" s="1488"/>
      <c r="H35" s="1077"/>
      <c r="I35" s="1520">
        <v>0</v>
      </c>
      <c r="J35" s="1474">
        <v>0.5</v>
      </c>
      <c r="K35" s="1519">
        <v>1</v>
      </c>
      <c r="L35" s="1077"/>
      <c r="M35" s="1103" t="str">
        <f t="shared" ref="M35" si="31">IF(AND(ISNUMBER(C35),ISNUMBER(D35),ISNUMBER(I35)),SUM(C35:D35)*I35,"")</f>
        <v/>
      </c>
      <c r="N35" s="1101" t="str">
        <f t="shared" ref="N35" si="32">IF(AND(ISNUMBER(E35),ISNUMBER(F35),ISNUMBER(J35)),SUM(E35:F35)*J35,"")</f>
        <v/>
      </c>
      <c r="O35" s="1101" t="str">
        <f t="shared" ref="O35" si="33">IF(AND(ISNUMBER(G35),ISNUMBER(K35)),SUM(G35)*K35,"")</f>
        <v/>
      </c>
      <c r="P35" s="1102" t="str">
        <f t="shared" ref="P35" si="34">IF(AND(ISNUMBER(M35),ISNUMBER(O35)),SUM(M35:O35),"")</f>
        <v/>
      </c>
      <c r="Q35" s="1078"/>
    </row>
    <row r="36" spans="1:17" ht="15" customHeight="1" x14ac:dyDescent="0.2">
      <c r="A36" s="1076"/>
      <c r="B36" s="1095" t="str">
        <f>CONCATENATE("Check: row ", ROW(B32), " ≥ LCR unsecured funding from other legal entities")</f>
        <v>Check: row 32 ≥ LCR unsecured funding from other legal entities</v>
      </c>
      <c r="C36" s="1089" t="str">
        <f>IF(C32&gt;=SUM(LCR!D147:D149,LCR!D151:D153,LCR!D162:D163),"Pass","Fail")</f>
        <v>Pass</v>
      </c>
      <c r="D36" s="716"/>
      <c r="E36" s="716"/>
      <c r="F36" s="716"/>
      <c r="G36" s="1531"/>
      <c r="H36" s="1077"/>
      <c r="I36" s="1516"/>
      <c r="J36" s="716"/>
      <c r="K36" s="1531"/>
      <c r="L36" s="1077"/>
      <c r="M36" s="1516"/>
      <c r="N36" s="716"/>
      <c r="O36" s="716"/>
      <c r="P36" s="718"/>
      <c r="Q36" s="1078"/>
    </row>
    <row r="37" spans="1:17" ht="15" customHeight="1" x14ac:dyDescent="0.2">
      <c r="A37" s="1076"/>
      <c r="B37" s="1095" t="str">
        <f>CONCATENATE("Check: row ", ROW(B33), " ≥ LCR operational deposits from other legal entities")</f>
        <v>Check: row 33 ≥ LCR operational deposits from other legal entities</v>
      </c>
      <c r="C37" s="1089" t="str">
        <f>IF(C33&gt;=SUM(LCR!D147:D149,LCR!D151:D153),"Pass","Fail")</f>
        <v>Pass</v>
      </c>
      <c r="D37" s="716"/>
      <c r="E37" s="716"/>
      <c r="F37" s="716"/>
      <c r="G37" s="1531"/>
      <c r="H37" s="1077"/>
      <c r="I37" s="1516"/>
      <c r="J37" s="716"/>
      <c r="K37" s="1531"/>
      <c r="L37" s="1077"/>
      <c r="M37" s="1516"/>
      <c r="N37" s="716"/>
      <c r="O37" s="716"/>
      <c r="P37" s="718"/>
      <c r="Q37" s="1078"/>
    </row>
    <row r="38" spans="1:17" ht="15" customHeight="1" x14ac:dyDescent="0.2">
      <c r="A38" s="1076"/>
      <c r="B38" s="1095" t="str">
        <f>CONCATENATE("Check: sum of row ", ROW(B33)," to row ", ROW(B35), " = row ", ROW(B32), " for each column")</f>
        <v>Check: sum of row 33 to row 35 = row 32 for each column</v>
      </c>
      <c r="C38" s="1089" t="str">
        <f>IF(SUM(C33:C35)=C32,"Pass","Fail")</f>
        <v>Pass</v>
      </c>
      <c r="D38" s="1089" t="str">
        <f t="shared" ref="D38:G38" si="35">IF(SUM(D33:D35)=D32,"Pass","Fail")</f>
        <v>Pass</v>
      </c>
      <c r="E38" s="1089" t="str">
        <f t="shared" si="35"/>
        <v>Pass</v>
      </c>
      <c r="F38" s="1089" t="str">
        <f t="shared" si="35"/>
        <v>Pass</v>
      </c>
      <c r="G38" s="1089" t="str">
        <f t="shared" si="35"/>
        <v>Pass</v>
      </c>
      <c r="H38" s="1077"/>
      <c r="I38" s="1516"/>
      <c r="J38" s="716"/>
      <c r="K38" s="1531"/>
      <c r="L38" s="1077"/>
      <c r="M38" s="1516"/>
      <c r="N38" s="716"/>
      <c r="O38" s="716"/>
      <c r="P38" s="718"/>
      <c r="Q38" s="1078"/>
    </row>
    <row r="39" spans="1:17" ht="30" customHeight="1" x14ac:dyDescent="0.2">
      <c r="A39" s="1076"/>
      <c r="B39" s="1094" t="s">
        <v>1123</v>
      </c>
      <c r="C39" s="717"/>
      <c r="D39" s="717"/>
      <c r="E39" s="717"/>
      <c r="F39" s="717"/>
      <c r="G39" s="1488"/>
      <c r="H39" s="1077"/>
      <c r="I39" s="1478" t="s">
        <v>1252</v>
      </c>
      <c r="J39" s="1478" t="s">
        <v>1252</v>
      </c>
      <c r="K39" s="1519">
        <v>1</v>
      </c>
      <c r="L39" s="1077"/>
      <c r="M39" s="1516"/>
      <c r="N39" s="716"/>
      <c r="O39" s="1101" t="str">
        <f>IF(AND(ISNUMBER(G39),ISNUMBER(K39)),SUM(G39)*K39,"")</f>
        <v/>
      </c>
      <c r="P39" s="1102" t="str">
        <f>IF(ISNUMBER(O39),SUM(O39),"")</f>
        <v/>
      </c>
      <c r="Q39" s="1078"/>
    </row>
    <row r="40" spans="1:17" ht="30" customHeight="1" x14ac:dyDescent="0.2">
      <c r="A40" s="1076"/>
      <c r="B40" s="1095" t="str">
        <f>CONCATENATE("Check: row ", ROW(B39), " ≥ LCR unsecured funding from members of the institutional networks of cooperative banks")</f>
        <v>Check: row 39 ≥ LCR unsecured funding from members of the institutional networks of cooperative banks</v>
      </c>
      <c r="C40" s="1089" t="str">
        <f>IF(C39&gt;=SUM(LCR!D161),"Pass","Fail")</f>
        <v>Pass</v>
      </c>
      <c r="D40" s="716"/>
      <c r="E40" s="716"/>
      <c r="F40" s="716"/>
      <c r="G40" s="1531"/>
      <c r="H40" s="1077"/>
      <c r="I40" s="1516"/>
      <c r="J40" s="1476"/>
      <c r="K40" s="1531"/>
      <c r="L40" s="1077"/>
      <c r="M40" s="1516"/>
      <c r="N40" s="716"/>
      <c r="O40" s="716"/>
      <c r="P40" s="718"/>
      <c r="Q40" s="1078"/>
    </row>
    <row r="41" spans="1:17" ht="15" customHeight="1" x14ac:dyDescent="0.2">
      <c r="A41" s="1076"/>
      <c r="B41" s="1094" t="s">
        <v>1124</v>
      </c>
      <c r="C41" s="717"/>
      <c r="D41" s="717"/>
      <c r="E41" s="717"/>
      <c r="F41" s="717"/>
      <c r="G41" s="1488"/>
      <c r="H41" s="1077"/>
      <c r="I41" s="1520">
        <v>0</v>
      </c>
      <c r="J41" s="1477">
        <v>0.5</v>
      </c>
      <c r="K41" s="1519">
        <v>1</v>
      </c>
      <c r="L41" s="1077"/>
      <c r="M41" s="1103" t="str">
        <f>IF(AND(ISNUMBER(C41),ISNUMBER(D41),ISNUMBER(I41)),SUM(C41:D41)*I41,"")</f>
        <v/>
      </c>
      <c r="N41" s="1101" t="str">
        <f>IF(AND(ISNUMBER(E41),ISNUMBER(F41),ISNUMBER(J41)),SUM(E41:F41)*J41,"")</f>
        <v/>
      </c>
      <c r="O41" s="1101" t="str">
        <f>IF(AND(ISNUMBER(G41),ISNUMBER(K41)),SUM(G41)*K41,"")</f>
        <v/>
      </c>
      <c r="P41" s="1102" t="str">
        <f>IF(AND(ISNUMBER(M41),ISNUMBER(O41)),SUM(M41:O41),"")</f>
        <v/>
      </c>
      <c r="Q41" s="1078"/>
    </row>
    <row r="42" spans="1:17" ht="15" customHeight="1" x14ac:dyDescent="0.2">
      <c r="A42" s="1076"/>
      <c r="B42" s="1094" t="s">
        <v>1125</v>
      </c>
      <c r="C42" s="716"/>
      <c r="D42" s="716"/>
      <c r="E42" s="716"/>
      <c r="F42" s="716"/>
      <c r="G42" s="1531"/>
      <c r="H42" s="1077"/>
      <c r="I42" s="1516"/>
      <c r="J42" s="1476"/>
      <c r="K42" s="1531"/>
      <c r="L42" s="1077"/>
      <c r="M42" s="1516"/>
      <c r="N42" s="716"/>
      <c r="O42" s="716"/>
      <c r="P42" s="718"/>
      <c r="Q42" s="1078"/>
    </row>
    <row r="43" spans="1:17" ht="15" customHeight="1" x14ac:dyDescent="0.2">
      <c r="A43" s="1076"/>
      <c r="B43" s="1096" t="s">
        <v>1126</v>
      </c>
      <c r="C43" s="717"/>
      <c r="D43" s="717"/>
      <c r="E43" s="717"/>
      <c r="F43" s="717"/>
      <c r="G43" s="1488"/>
      <c r="H43" s="1077"/>
      <c r="I43" s="1520">
        <v>0</v>
      </c>
      <c r="J43" s="1477">
        <v>0.5</v>
      </c>
      <c r="K43" s="1519">
        <v>1</v>
      </c>
      <c r="L43" s="1077"/>
      <c r="M43" s="1103" t="str">
        <f t="shared" ref="M43:M47" si="36">IF(AND(ISNUMBER(C43),ISNUMBER(D43),ISNUMBER(I43)),SUM(C43:D43)*I43,"")</f>
        <v/>
      </c>
      <c r="N43" s="1101" t="str">
        <f>IF(AND(ISNUMBER(E43),ISNUMBER(F43),ISNUMBER(J43)),SUM(E43:F43)*J43,"")</f>
        <v/>
      </c>
      <c r="O43" s="1101" t="str">
        <f>IF(AND(ISNUMBER(G43),ISNUMBER(K43)),SUM(G43)*K43,"")</f>
        <v/>
      </c>
      <c r="P43" s="1102" t="str">
        <f>IF(AND(ISNUMBER(M43),ISNUMBER(O43)),SUM(M43:O43),"")</f>
        <v/>
      </c>
      <c r="Q43" s="1078"/>
    </row>
    <row r="44" spans="1:17" ht="15" customHeight="1" x14ac:dyDescent="0.2">
      <c r="A44" s="1076"/>
      <c r="B44" s="1096" t="s">
        <v>44</v>
      </c>
      <c r="C44" s="717"/>
      <c r="D44" s="717"/>
      <c r="E44" s="717"/>
      <c r="F44" s="717"/>
      <c r="G44" s="1488"/>
      <c r="H44" s="1077"/>
      <c r="I44" s="1520">
        <v>0.5</v>
      </c>
      <c r="J44" s="1477">
        <v>0.5</v>
      </c>
      <c r="K44" s="1519">
        <v>1</v>
      </c>
      <c r="L44" s="1077"/>
      <c r="M44" s="1103" t="str">
        <f t="shared" si="36"/>
        <v/>
      </c>
      <c r="N44" s="1101" t="str">
        <f>IF(AND(ISNUMBER(E44),ISNUMBER(F44),ISNUMBER(J44)),SUM(E44:F44)*J44,"")</f>
        <v/>
      </c>
      <c r="O44" s="1101" t="str">
        <f>IF(AND(ISNUMBER(G44),ISNUMBER(K44)),SUM(G44)*K44,"")</f>
        <v/>
      </c>
      <c r="P44" s="1102" t="str">
        <f>IF(AND(ISNUMBER(M44),ISNUMBER(O44)),SUM(M44:O44),"")</f>
        <v/>
      </c>
      <c r="Q44" s="1078"/>
    </row>
    <row r="45" spans="1:17" ht="15" customHeight="1" x14ac:dyDescent="0.2">
      <c r="A45" s="1076"/>
      <c r="B45" s="1096" t="s">
        <v>428</v>
      </c>
      <c r="C45" s="717"/>
      <c r="D45" s="717"/>
      <c r="E45" s="717"/>
      <c r="F45" s="717"/>
      <c r="G45" s="1488"/>
      <c r="H45" s="1077"/>
      <c r="I45" s="1520">
        <v>0</v>
      </c>
      <c r="J45" s="1477">
        <v>0.5</v>
      </c>
      <c r="K45" s="1519">
        <v>1</v>
      </c>
      <c r="L45" s="1077"/>
      <c r="M45" s="1103" t="str">
        <f t="shared" si="36"/>
        <v/>
      </c>
      <c r="N45" s="1101" t="str">
        <f>IF(AND(ISNUMBER(E45),ISNUMBER(F45),ISNUMBER(J45)),SUM(E45:F45)*J45,"")</f>
        <v/>
      </c>
      <c r="O45" s="1101" t="str">
        <f>IF(AND(ISNUMBER(G45),ISNUMBER(K45)),SUM(G45)*K45,"")</f>
        <v/>
      </c>
      <c r="P45" s="1102" t="str">
        <f>IF(AND(ISNUMBER(M45),ISNUMBER(O45)),SUM(M45:O45),"")</f>
        <v/>
      </c>
      <c r="Q45" s="1078"/>
    </row>
    <row r="46" spans="1:17" ht="15" customHeight="1" x14ac:dyDescent="0.2">
      <c r="A46" s="1076"/>
      <c r="B46" s="1468" t="s">
        <v>1251</v>
      </c>
      <c r="C46" s="717"/>
      <c r="D46" s="717"/>
      <c r="E46" s="717"/>
      <c r="F46" s="717"/>
      <c r="G46" s="1488"/>
      <c r="H46" s="1077"/>
      <c r="I46" s="1520">
        <v>0.5</v>
      </c>
      <c r="J46" s="1477">
        <v>0.5</v>
      </c>
      <c r="K46" s="1519">
        <v>1</v>
      </c>
      <c r="L46" s="1077"/>
      <c r="M46" s="1103" t="str">
        <f t="shared" si="36"/>
        <v/>
      </c>
      <c r="N46" s="1101" t="str">
        <f>IF(AND(ISNUMBER(E46),ISNUMBER(F46),ISNUMBER(J46)),SUM(E46:F46)*J46,"")</f>
        <v/>
      </c>
      <c r="O46" s="1101" t="str">
        <f>IF(AND(ISNUMBER(G46),ISNUMBER(K46)),SUM(G46)*K46,"")</f>
        <v/>
      </c>
      <c r="P46" s="1102" t="str">
        <f>IF(AND(ISNUMBER(M46),ISNUMBER(O46)),SUM(M46:O46),"")</f>
        <v/>
      </c>
      <c r="Q46" s="1078"/>
    </row>
    <row r="47" spans="1:17" ht="15" customHeight="1" x14ac:dyDescent="0.2">
      <c r="A47" s="1076"/>
      <c r="B47" s="1096" t="s">
        <v>1127</v>
      </c>
      <c r="C47" s="717"/>
      <c r="D47" s="717"/>
      <c r="E47" s="717"/>
      <c r="F47" s="717"/>
      <c r="G47" s="1488"/>
      <c r="H47" s="1077"/>
      <c r="I47" s="1520">
        <v>0</v>
      </c>
      <c r="J47" s="1477">
        <v>0.5</v>
      </c>
      <c r="K47" s="1519">
        <v>1</v>
      </c>
      <c r="L47" s="1077"/>
      <c r="M47" s="1103" t="str">
        <f t="shared" si="36"/>
        <v/>
      </c>
      <c r="N47" s="1101" t="str">
        <f>IF(AND(ISNUMBER(E47),ISNUMBER(F47),ISNUMBER(J47)),SUM(E47:F47)*J47,"")</f>
        <v/>
      </c>
      <c r="O47" s="1101" t="str">
        <f>IF(AND(ISNUMBER(G47),ISNUMBER(K47)),SUM(G47)*K47,"")</f>
        <v/>
      </c>
      <c r="P47" s="1102" t="str">
        <f>IF(AND(ISNUMBER(M47),ISNUMBER(O47)),SUM(M47:O47),"")</f>
        <v/>
      </c>
      <c r="Q47" s="1078"/>
    </row>
    <row r="48" spans="1:17" ht="15" customHeight="1" x14ac:dyDescent="0.2">
      <c r="A48" s="1076"/>
      <c r="B48" s="1094" t="s">
        <v>1128</v>
      </c>
      <c r="C48" s="716"/>
      <c r="D48" s="716"/>
      <c r="E48" s="716"/>
      <c r="F48" s="716"/>
      <c r="G48" s="1488"/>
      <c r="H48" s="1077"/>
      <c r="I48" s="1516"/>
      <c r="J48" s="1476"/>
      <c r="K48" s="1519">
        <v>0</v>
      </c>
      <c r="L48" s="1077"/>
      <c r="M48" s="1516"/>
      <c r="N48" s="716"/>
      <c r="O48" s="1101" t="str">
        <f>IF(AND(ISNUMBER(G48),ISNUMBER(G257),ISNUMBER(K48)),MAX((G48-G257),0)*K48,"")</f>
        <v/>
      </c>
      <c r="P48" s="1102" t="str">
        <f>IF(ISNUMBER(O48),SUM(O48),"")</f>
        <v/>
      </c>
      <c r="Q48" s="1078"/>
    </row>
    <row r="49" spans="1:18" ht="15" customHeight="1" x14ac:dyDescent="0.2">
      <c r="A49" s="1076"/>
      <c r="B49" s="1094" t="s">
        <v>1129</v>
      </c>
      <c r="C49" s="716"/>
      <c r="D49" s="716"/>
      <c r="E49" s="716"/>
      <c r="F49" s="716"/>
      <c r="G49" s="1531"/>
      <c r="H49" s="1077"/>
      <c r="I49" s="1516"/>
      <c r="J49" s="1476"/>
      <c r="K49" s="1531"/>
      <c r="L49" s="1077"/>
      <c r="M49" s="1516"/>
      <c r="N49" s="716"/>
      <c r="O49" s="716"/>
      <c r="P49" s="718"/>
      <c r="Q49" s="1078"/>
    </row>
    <row r="50" spans="1:18" ht="15" customHeight="1" x14ac:dyDescent="0.2">
      <c r="A50" s="1076"/>
      <c r="B50" s="351" t="s">
        <v>1185</v>
      </c>
      <c r="C50" s="717"/>
      <c r="D50" s="717"/>
      <c r="E50" s="717"/>
      <c r="F50" s="717"/>
      <c r="G50" s="1488"/>
      <c r="H50" s="1077"/>
      <c r="I50" s="1520">
        <v>0</v>
      </c>
      <c r="J50" s="1477">
        <v>0.5</v>
      </c>
      <c r="K50" s="1519">
        <v>1</v>
      </c>
      <c r="L50" s="1077"/>
      <c r="M50" s="1103" t="str">
        <f t="shared" ref="M50:M51" si="37">IF(AND(ISNUMBER(C50),ISNUMBER(D50),ISNUMBER(I50)),SUM(C50:D50)*I50,"")</f>
        <v/>
      </c>
      <c r="N50" s="1101" t="str">
        <f>IF(AND(ISNUMBER(E50),ISNUMBER(F50),ISNUMBER(J50)),SUM(E50:F50)*J50,"")</f>
        <v/>
      </c>
      <c r="O50" s="1101" t="str">
        <f>IF(AND(ISNUMBER(G50),ISNUMBER(K50)),SUM(G50)*K50,"")</f>
        <v/>
      </c>
      <c r="P50" s="1102" t="str">
        <f>IF(AND(ISNUMBER(M50),ISNUMBER(O50)),SUM(M50:O50),"")</f>
        <v/>
      </c>
      <c r="Q50" s="1078"/>
    </row>
    <row r="51" spans="1:18" ht="15" customHeight="1" x14ac:dyDescent="0.2">
      <c r="A51" s="1076"/>
      <c r="B51" s="351" t="s">
        <v>1186</v>
      </c>
      <c r="C51" s="717"/>
      <c r="D51" s="717"/>
      <c r="E51" s="717"/>
      <c r="F51" s="717"/>
      <c r="G51" s="1488"/>
      <c r="H51" s="1077"/>
      <c r="I51" s="1520">
        <v>0</v>
      </c>
      <c r="J51" s="1477">
        <v>0.5</v>
      </c>
      <c r="K51" s="1519">
        <v>1</v>
      </c>
      <c r="L51" s="1077"/>
      <c r="M51" s="1103" t="str">
        <f t="shared" si="37"/>
        <v/>
      </c>
      <c r="N51" s="1101" t="str">
        <f>IF(AND(ISNUMBER(E51),ISNUMBER(F51),ISNUMBER(J51)),SUM(E51:F51)*J51,"")</f>
        <v/>
      </c>
      <c r="O51" s="1101" t="str">
        <f>IF(AND(ISNUMBER(G51),ISNUMBER(K51)),SUM(G51)*K51,"")</f>
        <v/>
      </c>
      <c r="P51" s="1102" t="str">
        <f>IF(AND(ISNUMBER(M51),ISNUMBER(O51)),SUM(M51:O51),"")</f>
        <v/>
      </c>
      <c r="Q51" s="1078"/>
    </row>
    <row r="52" spans="1:18" ht="15" customHeight="1" x14ac:dyDescent="0.2">
      <c r="A52" s="1076"/>
      <c r="B52" s="351" t="s">
        <v>1162</v>
      </c>
      <c r="C52" s="717"/>
      <c r="D52" s="717"/>
      <c r="E52" s="717"/>
      <c r="F52" s="717"/>
      <c r="G52" s="1488"/>
      <c r="H52" s="1077"/>
      <c r="I52" s="1520">
        <v>0</v>
      </c>
      <c r="J52" s="1477">
        <v>0.5</v>
      </c>
      <c r="K52" s="1519">
        <v>1</v>
      </c>
      <c r="L52" s="1077"/>
      <c r="M52" s="1103" t="str">
        <f>IF(AND(ISNUMBER(C52),ISNUMBER(D52),ISNUMBER(I52)),SUM(C52:D52)*I52,"")</f>
        <v/>
      </c>
      <c r="N52" s="1101" t="str">
        <f>IF(AND(ISNUMBER(E52),ISNUMBER(F52),ISNUMBER(J52)),SUM(E52:F52)*J52,"")</f>
        <v/>
      </c>
      <c r="O52" s="1101" t="str">
        <f>IF(AND(ISNUMBER(G52),ISNUMBER(K52)),SUM(G52)*K52,"")</f>
        <v/>
      </c>
      <c r="P52" s="1102" t="str">
        <f>IF(AND(ISNUMBER(M52),ISNUMBER(O52)),SUM(M52:O52),"")</f>
        <v/>
      </c>
      <c r="Q52" s="1078"/>
    </row>
    <row r="53" spans="1:18" ht="30" customHeight="1" x14ac:dyDescent="0.2">
      <c r="A53" s="1076"/>
      <c r="B53" s="1470" t="str">
        <f>CONCATENATE("Check: balances of all other liabilties and equity categories in row ",ROW(C52)," with maturities less than one year are greater than zero")</f>
        <v>Check: balances of all other liabilties and equity categories in row 52 with maturities less than one year are greater than zero</v>
      </c>
      <c r="C53" s="1089" t="str">
        <f>IF(SUM(C52:F52)&gt;0,"Pass","Fail")</f>
        <v>Fail</v>
      </c>
      <c r="D53" s="1469"/>
      <c r="E53" s="1469"/>
      <c r="F53" s="1469"/>
      <c r="G53" s="1531"/>
      <c r="H53" s="1077"/>
      <c r="I53" s="1516"/>
      <c r="J53" s="1469"/>
      <c r="K53" s="1531"/>
      <c r="L53" s="1077"/>
      <c r="M53" s="1497"/>
      <c r="N53" s="1471"/>
      <c r="O53" s="1471"/>
      <c r="P53" s="1122"/>
      <c r="Q53" s="1078"/>
    </row>
    <row r="54" spans="1:18" ht="15" customHeight="1" x14ac:dyDescent="0.2">
      <c r="A54" s="1076"/>
      <c r="B54" s="1092"/>
      <c r="C54" s="1092"/>
      <c r="D54" s="1092"/>
      <c r="E54" s="1092"/>
      <c r="F54" s="1092"/>
      <c r="G54" s="1092"/>
      <c r="H54" s="1077"/>
      <c r="I54" s="1097"/>
      <c r="J54" s="1097"/>
      <c r="K54" s="1097"/>
      <c r="L54" s="1077"/>
      <c r="M54" s="1119" t="s">
        <v>1130</v>
      </c>
      <c r="N54" s="1119"/>
      <c r="O54" s="1119"/>
      <c r="P54" s="1116">
        <f>SUM(P6:P52,M290:N295,M299:N303,M305:N305)</f>
        <v>0</v>
      </c>
      <c r="Q54" s="1078"/>
    </row>
    <row r="55" spans="1:18" ht="15" customHeight="1" x14ac:dyDescent="0.2">
      <c r="A55" s="1076"/>
      <c r="B55" s="1077"/>
      <c r="C55" s="1077"/>
      <c r="D55" s="1077"/>
      <c r="E55" s="1077"/>
      <c r="F55" s="1077"/>
      <c r="G55" s="1077"/>
      <c r="H55" s="1077"/>
      <c r="I55" s="1077"/>
      <c r="J55" s="1077"/>
      <c r="K55" s="1077"/>
      <c r="L55" s="1077"/>
      <c r="M55" s="1077"/>
      <c r="N55" s="1077"/>
      <c r="O55" s="1077"/>
      <c r="P55" s="1077"/>
      <c r="Q55" s="1078"/>
    </row>
    <row r="56" spans="1:18" s="129" customFormat="1" ht="30" customHeight="1" x14ac:dyDescent="0.25">
      <c r="A56" s="22" t="s">
        <v>1131</v>
      </c>
      <c r="B56" s="127"/>
      <c r="C56" s="127"/>
      <c r="D56" s="127"/>
      <c r="E56" s="127"/>
      <c r="F56" s="127"/>
      <c r="G56" s="127"/>
      <c r="H56" s="127"/>
      <c r="I56" s="173"/>
      <c r="J56" s="173"/>
      <c r="K56" s="127"/>
      <c r="L56" s="1082"/>
      <c r="M56" s="1082"/>
      <c r="N56" s="1082"/>
      <c r="O56" s="1082"/>
      <c r="P56" s="1082"/>
      <c r="Q56" s="1083"/>
      <c r="R56" s="1620"/>
    </row>
    <row r="57" spans="1:18" s="126" customFormat="1" ht="30" customHeight="1" x14ac:dyDescent="0.25">
      <c r="A57" s="23" t="s">
        <v>1132</v>
      </c>
      <c r="B57" s="53"/>
      <c r="C57" s="130"/>
      <c r="D57" s="130"/>
      <c r="E57" s="131"/>
      <c r="F57" s="132"/>
      <c r="G57" s="132"/>
      <c r="H57" s="132"/>
      <c r="I57" s="132"/>
      <c r="J57" s="132"/>
      <c r="K57" s="9"/>
      <c r="L57" s="262"/>
      <c r="M57" s="132"/>
      <c r="N57" s="132"/>
      <c r="O57" s="132"/>
      <c r="P57" s="132"/>
      <c r="Q57" s="240"/>
      <c r="R57" s="1621"/>
    </row>
    <row r="58" spans="1:18" ht="15" customHeight="1" x14ac:dyDescent="0.2">
      <c r="A58" s="1076"/>
      <c r="B58" s="1077"/>
      <c r="C58" s="1077"/>
      <c r="D58" s="1077"/>
      <c r="E58" s="1077"/>
      <c r="F58" s="1077"/>
      <c r="G58" s="1077"/>
      <c r="H58" s="1077"/>
      <c r="I58" s="1077"/>
      <c r="J58" s="1077"/>
      <c r="K58" s="1077"/>
      <c r="L58" s="1077"/>
      <c r="M58" s="1077"/>
      <c r="N58" s="1077"/>
      <c r="O58" s="1077"/>
      <c r="P58" s="1077"/>
      <c r="Q58" s="1078"/>
    </row>
    <row r="59" spans="1:18" ht="15" customHeight="1" x14ac:dyDescent="0.2">
      <c r="A59" s="1076"/>
      <c r="B59" s="1726"/>
      <c r="C59" s="1723" t="s">
        <v>550</v>
      </c>
      <c r="D59" s="1724"/>
      <c r="E59" s="1724"/>
      <c r="F59" s="1724"/>
      <c r="G59" s="1725"/>
      <c r="H59" s="1077"/>
      <c r="I59" s="1720" t="s">
        <v>1168</v>
      </c>
      <c r="J59" s="1728" t="s">
        <v>1133</v>
      </c>
      <c r="K59" s="1718" t="s">
        <v>1134</v>
      </c>
      <c r="L59" s="1077"/>
      <c r="M59" s="1719" t="s">
        <v>1169</v>
      </c>
      <c r="N59" s="1719" t="s">
        <v>1135</v>
      </c>
      <c r="O59" s="1719" t="s">
        <v>1136</v>
      </c>
      <c r="P59" s="1719" t="s">
        <v>1137</v>
      </c>
      <c r="Q59" s="1078"/>
    </row>
    <row r="60" spans="1:18" ht="51" x14ac:dyDescent="0.2">
      <c r="A60" s="1076"/>
      <c r="B60" s="1731"/>
      <c r="C60" s="1088" t="s">
        <v>141</v>
      </c>
      <c r="D60" s="1084" t="s">
        <v>627</v>
      </c>
      <c r="E60" s="1084" t="s">
        <v>628</v>
      </c>
      <c r="F60" s="1084" t="s">
        <v>629</v>
      </c>
      <c r="G60" s="1086" t="s">
        <v>630</v>
      </c>
      <c r="H60" s="1077"/>
      <c r="I60" s="1075" t="s">
        <v>1166</v>
      </c>
      <c r="J60" s="1479" t="s">
        <v>1247</v>
      </c>
      <c r="K60" s="426" t="s">
        <v>1167</v>
      </c>
      <c r="L60" s="1077"/>
      <c r="M60" s="1088" t="s">
        <v>1166</v>
      </c>
      <c r="N60" s="1505" t="s">
        <v>1247</v>
      </c>
      <c r="O60" s="1084" t="s">
        <v>1167</v>
      </c>
      <c r="P60" s="426" t="s">
        <v>1156</v>
      </c>
      <c r="Q60" s="1078"/>
    </row>
    <row r="61" spans="1:18" ht="15" customHeight="1" x14ac:dyDescent="0.2">
      <c r="A61" s="1076"/>
      <c r="B61" s="1632" t="s">
        <v>665</v>
      </c>
      <c r="C61" s="1636"/>
      <c r="D61" s="716"/>
      <c r="E61" s="716"/>
      <c r="F61" s="716"/>
      <c r="G61" s="718"/>
      <c r="H61" s="1077"/>
      <c r="I61" s="1520">
        <v>0</v>
      </c>
      <c r="J61" s="1501"/>
      <c r="K61" s="1502"/>
      <c r="L61" s="1077"/>
      <c r="M61" s="1642" t="str">
        <f>IF(ISNUMBER(C61),C61*I61,"")</f>
        <v/>
      </c>
      <c r="N61" s="1105"/>
      <c r="O61" s="1108"/>
      <c r="P61" s="1102" t="str">
        <f>M61</f>
        <v/>
      </c>
      <c r="Q61" s="1078"/>
      <c r="R61" s="1618">
        <f>IF(ISNUMBER(P61),1,0)</f>
        <v>0</v>
      </c>
    </row>
    <row r="62" spans="1:18" ht="15" customHeight="1" x14ac:dyDescent="0.2">
      <c r="A62" s="1076"/>
      <c r="B62" s="1632" t="s">
        <v>1138</v>
      </c>
      <c r="C62" s="1637"/>
      <c r="D62" s="717"/>
      <c r="E62" s="717"/>
      <c r="F62" s="717"/>
      <c r="G62" s="1090"/>
      <c r="H62" s="1077"/>
      <c r="I62" s="1520">
        <v>0</v>
      </c>
      <c r="J62" s="1520">
        <v>0</v>
      </c>
      <c r="K62" s="1519">
        <v>0</v>
      </c>
      <c r="L62" s="1077"/>
      <c r="M62" s="1103" t="str">
        <f>IF(AND(ISNUMBER(C62),ISNUMBER(D62),ISNUMBER(I62)),SUM(C62:D62)*I62,"")</f>
        <v/>
      </c>
      <c r="N62" s="1103" t="str">
        <f>IF(AND(ISNUMBER(E62),ISNUMBER(F62),ISNUMBER(J62)),SUM(E62:F62)*J62,"")</f>
        <v/>
      </c>
      <c r="O62" s="1103" t="str">
        <f>IF(AND(ISNUMBER(G62),ISNUMBER(K62)),G62*K62,"")</f>
        <v/>
      </c>
      <c r="P62" s="1102" t="str">
        <f>IF(AND(ISNUMBER(M62),ISNUMBER(O62)),SUM(M62:O62),"")</f>
        <v/>
      </c>
      <c r="Q62" s="1078"/>
      <c r="R62" s="1618">
        <f>IF(ISNUMBER(P62),1,0)</f>
        <v>0</v>
      </c>
    </row>
    <row r="63" spans="1:18" ht="15" customHeight="1" x14ac:dyDescent="0.2">
      <c r="A63" s="1076"/>
      <c r="B63" s="1632" t="s">
        <v>1139</v>
      </c>
      <c r="C63" s="1637"/>
      <c r="D63" s="717"/>
      <c r="E63" s="717"/>
      <c r="F63" s="717"/>
      <c r="G63" s="1090"/>
      <c r="H63" s="1077"/>
      <c r="I63" s="1497"/>
      <c r="J63" s="1495"/>
      <c r="K63" s="1496"/>
      <c r="L63" s="1077"/>
      <c r="M63" s="1497"/>
      <c r="N63" s="1105"/>
      <c r="O63" s="1108"/>
      <c r="P63" s="1108"/>
      <c r="Q63" s="1078"/>
    </row>
    <row r="64" spans="1:18" ht="15" customHeight="1" x14ac:dyDescent="0.2">
      <c r="A64" s="1076"/>
      <c r="B64" s="1633" t="str">
        <f>CONCATENATE("Check: row ", ROW(B62), " ≥ LCR total central bank reserves")</f>
        <v>Check: row 62 ≥ LCR total central bank reserves</v>
      </c>
      <c r="C64" s="1638" t="str">
        <f>IF(C62&gt;=LCR!D7,"Pass","Fail")</f>
        <v>Pass</v>
      </c>
      <c r="D64" s="716"/>
      <c r="E64" s="716"/>
      <c r="F64" s="716"/>
      <c r="G64" s="718"/>
      <c r="H64" s="1077"/>
      <c r="I64" s="1497"/>
      <c r="J64" s="1495"/>
      <c r="K64" s="1496"/>
      <c r="L64" s="1077"/>
      <c r="M64" s="1497"/>
      <c r="N64" s="1105"/>
      <c r="O64" s="1108"/>
      <c r="P64" s="1108"/>
      <c r="Q64" s="1078"/>
    </row>
    <row r="65" spans="1:18" ht="15" customHeight="1" x14ac:dyDescent="0.2">
      <c r="A65" s="1076"/>
      <c r="B65" s="1633" t="str">
        <f>CONCATENATE("Check: row ", ROW(B63), " ≥ LCR central bank reserves that can be drawn down in times of stress")</f>
        <v>Check: row 63 ≥ LCR central bank reserves that can be drawn down in times of stress</v>
      </c>
      <c r="C65" s="1638" t="str">
        <f>IF(C63&gt;=LCR!D8,"Pass","Fail")</f>
        <v>Pass</v>
      </c>
      <c r="D65" s="716"/>
      <c r="E65" s="716"/>
      <c r="F65" s="716"/>
      <c r="G65" s="718"/>
      <c r="H65" s="1077"/>
      <c r="I65" s="1497"/>
      <c r="J65" s="1495"/>
      <c r="K65" s="1496"/>
      <c r="L65" s="1077"/>
      <c r="M65" s="1497"/>
      <c r="N65" s="1105"/>
      <c r="O65" s="1108"/>
      <c r="P65" s="1108"/>
      <c r="Q65" s="1078"/>
    </row>
    <row r="66" spans="1:18" ht="15" customHeight="1" x14ac:dyDescent="0.2">
      <c r="A66" s="1076"/>
      <c r="B66" s="1633" t="str">
        <f>CONCATENATE("Check: row ", ROW(B63), " ≤ row ", ROW(B62), " for each column")</f>
        <v>Check: row 63 ≤ row 62 for each column</v>
      </c>
      <c r="C66" s="1638" t="str">
        <f>IF(C63&lt;=C62,"Pass","Fail")</f>
        <v>Pass</v>
      </c>
      <c r="D66" s="1089" t="str">
        <f t="shared" ref="D66:G66" si="38">IF(D63&lt;=D62,"Pass","Fail")</f>
        <v>Pass</v>
      </c>
      <c r="E66" s="1089" t="str">
        <f t="shared" si="38"/>
        <v>Pass</v>
      </c>
      <c r="F66" s="1089" t="str">
        <f t="shared" si="38"/>
        <v>Pass</v>
      </c>
      <c r="G66" s="1089" t="str">
        <f t="shared" si="38"/>
        <v>Pass</v>
      </c>
      <c r="H66" s="1077"/>
      <c r="I66" s="1497"/>
      <c r="J66" s="1495"/>
      <c r="K66" s="1496"/>
      <c r="L66" s="1077"/>
      <c r="M66" s="1497"/>
      <c r="N66" s="1105"/>
      <c r="O66" s="1108"/>
      <c r="P66" s="1108"/>
      <c r="Q66" s="1078"/>
    </row>
    <row r="67" spans="1:18" ht="30" customHeight="1" x14ac:dyDescent="0.2">
      <c r="A67" s="1076"/>
      <c r="B67" s="1506" t="s">
        <v>1140</v>
      </c>
      <c r="C67" s="1639"/>
      <c r="D67" s="1485"/>
      <c r="E67" s="1485"/>
      <c r="F67" s="1485"/>
      <c r="G67" s="1487"/>
      <c r="H67" s="1077"/>
      <c r="I67" s="1493"/>
      <c r="J67" s="1490"/>
      <c r="K67" s="1491"/>
      <c r="L67" s="1077"/>
      <c r="M67" s="1516"/>
      <c r="N67" s="716"/>
      <c r="O67" s="716"/>
      <c r="P67" s="718"/>
      <c r="Q67" s="1078"/>
    </row>
    <row r="68" spans="1:18" ht="15" customHeight="1" x14ac:dyDescent="0.2">
      <c r="A68" s="1076"/>
      <c r="B68" s="1507" t="s">
        <v>1141</v>
      </c>
      <c r="C68" s="1637"/>
      <c r="D68" s="1486"/>
      <c r="E68" s="1486"/>
      <c r="F68" s="1486"/>
      <c r="G68" s="1487"/>
      <c r="H68" s="1077"/>
      <c r="I68" s="1494">
        <v>0.5</v>
      </c>
      <c r="J68" s="1494">
        <v>0.5</v>
      </c>
      <c r="K68" s="1491"/>
      <c r="L68" s="1077"/>
      <c r="M68" s="1103" t="str">
        <f t="shared" ref="M68:M72" si="39">IF(AND(ISNUMBER(C68),ISNUMBER(D68),ISNUMBER(I68)),SUM(C68:D68)*I68,"")</f>
        <v/>
      </c>
      <c r="N68" s="1103" t="str">
        <f>IF(AND(ISNUMBER(E68),ISNUMBER(F68),ISNUMBER(J68)),SUM(E68:F68)*J68,"")</f>
        <v/>
      </c>
      <c r="O68" s="716"/>
      <c r="P68" s="1102" t="str">
        <f>IF(AND(ISNUMBER(M68),ISNUMBER(N68)),SUM(M68:N68),"")</f>
        <v/>
      </c>
      <c r="Q68" s="1078"/>
      <c r="R68" s="1618">
        <f>IF(ISNUMBER(P68),1,0)</f>
        <v>0</v>
      </c>
    </row>
    <row r="69" spans="1:18" ht="15" customHeight="1" x14ac:dyDescent="0.2">
      <c r="A69" s="1076"/>
      <c r="B69" s="1507" t="s">
        <v>1142</v>
      </c>
      <c r="C69" s="1639"/>
      <c r="D69" s="1485"/>
      <c r="E69" s="1485"/>
      <c r="F69" s="1485"/>
      <c r="G69" s="1487"/>
      <c r="H69" s="1077"/>
      <c r="I69" s="1493"/>
      <c r="J69" s="1490"/>
      <c r="K69" s="1491"/>
      <c r="L69" s="1077"/>
      <c r="M69" s="1516"/>
      <c r="N69" s="716"/>
      <c r="O69" s="716"/>
      <c r="P69" s="718"/>
      <c r="Q69" s="1078"/>
    </row>
    <row r="70" spans="1:18" ht="15" customHeight="1" x14ac:dyDescent="0.2">
      <c r="A70" s="1076"/>
      <c r="B70" s="1629" t="s">
        <v>1253</v>
      </c>
      <c r="C70" s="1637"/>
      <c r="D70" s="1486"/>
      <c r="E70" s="1486"/>
      <c r="F70" s="1486"/>
      <c r="G70" s="1487"/>
      <c r="H70" s="1077"/>
      <c r="I70" s="1494">
        <v>0.5</v>
      </c>
      <c r="J70" s="1494">
        <v>0.5</v>
      </c>
      <c r="K70" s="1491"/>
      <c r="L70" s="1077"/>
      <c r="M70" s="1103" t="str">
        <f t="shared" si="39"/>
        <v/>
      </c>
      <c r="N70" s="1103" t="str">
        <f t="shared" ref="N70:N72" si="40">IF(AND(ISNUMBER(E70),ISNUMBER(F70),ISNUMBER(J70)),SUM(E70:F70)*J70,"")</f>
        <v/>
      </c>
      <c r="O70" s="716"/>
      <c r="P70" s="1102" t="str">
        <f t="shared" ref="P70:P72" si="41">IF(AND(ISNUMBER(M70),ISNUMBER(N70)),SUM(M70:N70),"")</f>
        <v/>
      </c>
      <c r="Q70" s="1078"/>
      <c r="R70" s="1618">
        <f t="shared" ref="R70:R72" si="42">IF(ISNUMBER(P70),1,0)</f>
        <v>0</v>
      </c>
    </row>
    <row r="71" spans="1:18" ht="15" customHeight="1" x14ac:dyDescent="0.2">
      <c r="A71" s="1076"/>
      <c r="B71" s="1629" t="s">
        <v>1254</v>
      </c>
      <c r="C71" s="1637"/>
      <c r="D71" s="1486"/>
      <c r="E71" s="1486"/>
      <c r="F71" s="1486"/>
      <c r="G71" s="1487"/>
      <c r="H71" s="1077"/>
      <c r="I71" s="1494">
        <v>0.5</v>
      </c>
      <c r="J71" s="1494">
        <v>0.5</v>
      </c>
      <c r="K71" s="1491"/>
      <c r="L71" s="1077"/>
      <c r="M71" s="1103" t="str">
        <f t="shared" si="39"/>
        <v/>
      </c>
      <c r="N71" s="1103" t="str">
        <f t="shared" si="40"/>
        <v/>
      </c>
      <c r="O71" s="716"/>
      <c r="P71" s="1102" t="str">
        <f t="shared" si="41"/>
        <v/>
      </c>
      <c r="Q71" s="1078"/>
      <c r="R71" s="1618">
        <f t="shared" si="42"/>
        <v>0</v>
      </c>
    </row>
    <row r="72" spans="1:18" ht="15" customHeight="1" x14ac:dyDescent="0.2">
      <c r="A72" s="1076"/>
      <c r="B72" s="1629" t="s">
        <v>1177</v>
      </c>
      <c r="C72" s="1637"/>
      <c r="D72" s="1486"/>
      <c r="E72" s="1486"/>
      <c r="F72" s="1486"/>
      <c r="G72" s="1487"/>
      <c r="H72" s="1077"/>
      <c r="I72" s="1494">
        <v>0.5</v>
      </c>
      <c r="J72" s="1494">
        <v>0.5</v>
      </c>
      <c r="K72" s="1491"/>
      <c r="L72" s="1077"/>
      <c r="M72" s="1103" t="str">
        <f t="shared" si="39"/>
        <v/>
      </c>
      <c r="N72" s="1103" t="str">
        <f t="shared" si="40"/>
        <v/>
      </c>
      <c r="O72" s="716"/>
      <c r="P72" s="1102" t="str">
        <f t="shared" si="41"/>
        <v/>
      </c>
      <c r="Q72" s="1078"/>
      <c r="R72" s="1618">
        <f t="shared" si="42"/>
        <v>0</v>
      </c>
    </row>
    <row r="73" spans="1:18" ht="15" customHeight="1" x14ac:dyDescent="0.2">
      <c r="A73" s="1076"/>
      <c r="B73" s="1507" t="s">
        <v>1143</v>
      </c>
      <c r="C73" s="1639"/>
      <c r="D73" s="1485"/>
      <c r="E73" s="1485"/>
      <c r="F73" s="1485"/>
      <c r="G73" s="1487"/>
      <c r="H73" s="1077"/>
      <c r="I73" s="1493"/>
      <c r="J73" s="1490"/>
      <c r="K73" s="1491"/>
      <c r="L73" s="1077"/>
      <c r="M73" s="1516"/>
      <c r="N73" s="716"/>
      <c r="O73" s="716"/>
      <c r="P73" s="718"/>
      <c r="Q73" s="1078"/>
    </row>
    <row r="74" spans="1:18" ht="15" customHeight="1" x14ac:dyDescent="0.2">
      <c r="A74" s="1076"/>
      <c r="B74" s="1629" t="s">
        <v>1253</v>
      </c>
      <c r="C74" s="1637"/>
      <c r="D74" s="1486"/>
      <c r="E74" s="1486"/>
      <c r="F74" s="1486"/>
      <c r="G74" s="1487"/>
      <c r="H74" s="1077"/>
      <c r="I74" s="1494">
        <v>0.5</v>
      </c>
      <c r="J74" s="1494">
        <v>0.5</v>
      </c>
      <c r="K74" s="1491"/>
      <c r="L74" s="1077"/>
      <c r="M74" s="1103" t="str">
        <f t="shared" ref="M74:M76" si="43">IF(AND(ISNUMBER(C74),ISNUMBER(D74),ISNUMBER(I74)),SUM(C74:D74)*I74,"")</f>
        <v/>
      </c>
      <c r="N74" s="1103" t="str">
        <f t="shared" ref="N74:N76" si="44">IF(AND(ISNUMBER(E74),ISNUMBER(F74),ISNUMBER(J74)),SUM(E74:F74)*J74,"")</f>
        <v/>
      </c>
      <c r="O74" s="716"/>
      <c r="P74" s="1102" t="str">
        <f t="shared" ref="P74:P76" si="45">IF(AND(ISNUMBER(M74),ISNUMBER(N74)),SUM(M74:N74),"")</f>
        <v/>
      </c>
      <c r="Q74" s="1078"/>
      <c r="R74" s="1618">
        <f t="shared" ref="R74:R76" si="46">IF(ISNUMBER(P74),1,0)</f>
        <v>0</v>
      </c>
    </row>
    <row r="75" spans="1:18" ht="15" customHeight="1" x14ac:dyDescent="0.2">
      <c r="A75" s="1076"/>
      <c r="B75" s="1629" t="s">
        <v>1254</v>
      </c>
      <c r="C75" s="1637"/>
      <c r="D75" s="1486"/>
      <c r="E75" s="1486"/>
      <c r="F75" s="1486"/>
      <c r="G75" s="1487"/>
      <c r="H75" s="1077"/>
      <c r="I75" s="1494">
        <v>0.5</v>
      </c>
      <c r="J75" s="1494">
        <v>0.5</v>
      </c>
      <c r="K75" s="1491"/>
      <c r="L75" s="1077"/>
      <c r="M75" s="1103" t="str">
        <f t="shared" si="43"/>
        <v/>
      </c>
      <c r="N75" s="1103" t="str">
        <f t="shared" si="44"/>
        <v/>
      </c>
      <c r="O75" s="716"/>
      <c r="P75" s="1102" t="str">
        <f t="shared" si="45"/>
        <v/>
      </c>
      <c r="Q75" s="1078"/>
      <c r="R75" s="1618">
        <f t="shared" si="46"/>
        <v>0</v>
      </c>
    </row>
    <row r="76" spans="1:18" ht="15" customHeight="1" x14ac:dyDescent="0.2">
      <c r="A76" s="1076"/>
      <c r="B76" s="1629" t="s">
        <v>1177</v>
      </c>
      <c r="C76" s="1637"/>
      <c r="D76" s="1486"/>
      <c r="E76" s="1486"/>
      <c r="F76" s="1486"/>
      <c r="G76" s="1487"/>
      <c r="H76" s="1077"/>
      <c r="I76" s="1494">
        <v>1</v>
      </c>
      <c r="J76" s="1494">
        <v>1</v>
      </c>
      <c r="K76" s="1491"/>
      <c r="L76" s="1077"/>
      <c r="M76" s="1103" t="str">
        <f t="shared" si="43"/>
        <v/>
      </c>
      <c r="N76" s="1103" t="str">
        <f t="shared" si="44"/>
        <v/>
      </c>
      <c r="O76" s="716"/>
      <c r="P76" s="1102" t="str">
        <f t="shared" si="45"/>
        <v/>
      </c>
      <c r="Q76" s="1078"/>
      <c r="R76" s="1618">
        <f t="shared" si="46"/>
        <v>0</v>
      </c>
    </row>
    <row r="77" spans="1:18" ht="38.25" customHeight="1" x14ac:dyDescent="0.2">
      <c r="A77" s="1076"/>
      <c r="B77" s="1506" t="s">
        <v>1144</v>
      </c>
      <c r="C77" s="1639"/>
      <c r="D77" s="1485"/>
      <c r="E77" s="1485"/>
      <c r="F77" s="1485"/>
      <c r="G77" s="1487"/>
      <c r="H77" s="1077"/>
      <c r="I77" s="1493"/>
      <c r="J77" s="1490"/>
      <c r="K77" s="1491"/>
      <c r="L77" s="1077"/>
      <c r="M77" s="1516"/>
      <c r="N77" s="716"/>
      <c r="O77" s="716"/>
      <c r="P77" s="718"/>
      <c r="Q77" s="1078"/>
    </row>
    <row r="78" spans="1:18" ht="15" customHeight="1" x14ac:dyDescent="0.2">
      <c r="A78" s="1076"/>
      <c r="B78" s="1507" t="s">
        <v>1141</v>
      </c>
      <c r="C78" s="1637"/>
      <c r="D78" s="1486"/>
      <c r="E78" s="1486"/>
      <c r="F78" s="1486"/>
      <c r="G78" s="1488"/>
      <c r="H78" s="1077"/>
      <c r="I78" s="1494">
        <v>0</v>
      </c>
      <c r="J78" s="1494">
        <v>0</v>
      </c>
      <c r="K78" s="1519">
        <v>0</v>
      </c>
      <c r="L78" s="1077"/>
      <c r="M78" s="1103" t="str">
        <f t="shared" ref="M78" si="47">IF(AND(ISNUMBER(C78),ISNUMBER(D78),ISNUMBER(I78)),SUM(C78:D78)*I78,"")</f>
        <v/>
      </c>
      <c r="N78" s="1103" t="str">
        <f>IF(AND(ISNUMBER(E78),ISNUMBER(F78),ISNUMBER(J78)),SUM(E78:F78)*J78,"")</f>
        <v/>
      </c>
      <c r="O78" s="1103" t="str">
        <f>IF(AND(ISNUMBER(G78),ISNUMBER(K78)),G78*K78,"")</f>
        <v/>
      </c>
      <c r="P78" s="1102" t="str">
        <f>IF(AND(ISNUMBER(M78),ISNUMBER(O78)),SUM(M78:O78),"")</f>
        <v/>
      </c>
      <c r="Q78" s="1078"/>
      <c r="R78" s="1618">
        <f>IF(ISNUMBER(P78),1,0)</f>
        <v>0</v>
      </c>
    </row>
    <row r="79" spans="1:18" ht="15" customHeight="1" x14ac:dyDescent="0.2">
      <c r="A79" s="1076"/>
      <c r="B79" s="1507" t="s">
        <v>1142</v>
      </c>
      <c r="C79" s="1639"/>
      <c r="D79" s="1485"/>
      <c r="E79" s="1485"/>
      <c r="F79" s="1485"/>
      <c r="G79" s="1487"/>
      <c r="H79" s="1077"/>
      <c r="I79" s="1493"/>
      <c r="J79" s="1490"/>
      <c r="K79" s="1531"/>
      <c r="L79" s="1077"/>
      <c r="M79" s="1516"/>
      <c r="N79" s="716"/>
      <c r="O79" s="716"/>
      <c r="P79" s="718"/>
      <c r="Q79" s="1078"/>
    </row>
    <row r="80" spans="1:18" ht="15" customHeight="1" x14ac:dyDescent="0.2">
      <c r="A80" s="1076"/>
      <c r="B80" s="1629" t="s">
        <v>1253</v>
      </c>
      <c r="C80" s="1637"/>
      <c r="D80" s="1486"/>
      <c r="E80" s="1486"/>
      <c r="F80" s="1486"/>
      <c r="G80" s="1488"/>
      <c r="H80" s="1077"/>
      <c r="I80" s="1494">
        <v>0</v>
      </c>
      <c r="J80" s="1494">
        <v>0</v>
      </c>
      <c r="K80" s="1519">
        <v>0</v>
      </c>
      <c r="L80" s="1077"/>
      <c r="M80" s="1103" t="str">
        <f t="shared" ref="M80:M82" si="48">IF(AND(ISNUMBER(C80),ISNUMBER(D80),ISNUMBER(I80)),SUM(C80:D80)*I80,"")</f>
        <v/>
      </c>
      <c r="N80" s="1103" t="str">
        <f t="shared" ref="N80:N82" si="49">IF(AND(ISNUMBER(E80),ISNUMBER(F80),ISNUMBER(J80)),SUM(E80:F80)*J80,"")</f>
        <v/>
      </c>
      <c r="O80" s="1103" t="str">
        <f t="shared" ref="O80:O82" si="50">IF(AND(ISNUMBER(G80),ISNUMBER(K80)),G80*K80,"")</f>
        <v/>
      </c>
      <c r="P80" s="1102" t="str">
        <f t="shared" ref="P80:P82" si="51">IF(AND(ISNUMBER(M80),ISNUMBER(O80)),SUM(M80:O80),"")</f>
        <v/>
      </c>
      <c r="Q80" s="1078"/>
      <c r="R80" s="1618">
        <f t="shared" ref="R80:R82" si="52">IF(ISNUMBER(P80),1,0)</f>
        <v>0</v>
      </c>
    </row>
    <row r="81" spans="1:18" ht="15" customHeight="1" x14ac:dyDescent="0.2">
      <c r="A81" s="1076"/>
      <c r="B81" s="1629" t="s">
        <v>1254</v>
      </c>
      <c r="C81" s="1637"/>
      <c r="D81" s="1486"/>
      <c r="E81" s="1486"/>
      <c r="F81" s="1486"/>
      <c r="G81" s="1488"/>
      <c r="H81" s="1077"/>
      <c r="I81" s="1494">
        <v>0</v>
      </c>
      <c r="J81" s="1494">
        <v>0</v>
      </c>
      <c r="K81" s="1519">
        <v>0</v>
      </c>
      <c r="L81" s="1077"/>
      <c r="M81" s="1103" t="str">
        <f t="shared" si="48"/>
        <v/>
      </c>
      <c r="N81" s="1103" t="str">
        <f t="shared" si="49"/>
        <v/>
      </c>
      <c r="O81" s="1103" t="str">
        <f t="shared" si="50"/>
        <v/>
      </c>
      <c r="P81" s="1102" t="str">
        <f t="shared" si="51"/>
        <v/>
      </c>
      <c r="Q81" s="1078"/>
      <c r="R81" s="1618">
        <f t="shared" si="52"/>
        <v>0</v>
      </c>
    </row>
    <row r="82" spans="1:18" ht="15" customHeight="1" x14ac:dyDescent="0.2">
      <c r="A82" s="1076"/>
      <c r="B82" s="1629" t="s">
        <v>1177</v>
      </c>
      <c r="C82" s="1637"/>
      <c r="D82" s="1486"/>
      <c r="E82" s="1486"/>
      <c r="F82" s="1486"/>
      <c r="G82" s="1488"/>
      <c r="H82" s="1077"/>
      <c r="I82" s="1494">
        <v>0</v>
      </c>
      <c r="J82" s="1494">
        <v>0</v>
      </c>
      <c r="K82" s="1519">
        <v>0</v>
      </c>
      <c r="L82" s="1077"/>
      <c r="M82" s="1103" t="str">
        <f t="shared" si="48"/>
        <v/>
      </c>
      <c r="N82" s="1103" t="str">
        <f t="shared" si="49"/>
        <v/>
      </c>
      <c r="O82" s="1103" t="str">
        <f t="shared" si="50"/>
        <v/>
      </c>
      <c r="P82" s="1102" t="str">
        <f t="shared" si="51"/>
        <v/>
      </c>
      <c r="Q82" s="1078"/>
      <c r="R82" s="1618">
        <f t="shared" si="52"/>
        <v>0</v>
      </c>
    </row>
    <row r="83" spans="1:18" ht="15" customHeight="1" x14ac:dyDescent="0.2">
      <c r="A83" s="1076"/>
      <c r="B83" s="1507" t="s">
        <v>1143</v>
      </c>
      <c r="C83" s="1639"/>
      <c r="D83" s="1485"/>
      <c r="E83" s="1485"/>
      <c r="F83" s="1485"/>
      <c r="G83" s="1487"/>
      <c r="H83" s="1077"/>
      <c r="I83" s="1493"/>
      <c r="J83" s="1490"/>
      <c r="K83" s="1531"/>
      <c r="L83" s="1077"/>
      <c r="M83" s="1516"/>
      <c r="N83" s="716"/>
      <c r="O83" s="716"/>
      <c r="P83" s="718"/>
      <c r="Q83" s="1078"/>
    </row>
    <row r="84" spans="1:18" ht="15" customHeight="1" x14ac:dyDescent="0.2">
      <c r="A84" s="1076"/>
      <c r="B84" s="1629" t="s">
        <v>1253</v>
      </c>
      <c r="C84" s="1637"/>
      <c r="D84" s="1486"/>
      <c r="E84" s="1486"/>
      <c r="F84" s="1486"/>
      <c r="G84" s="1488"/>
      <c r="H84" s="1077"/>
      <c r="I84" s="1494">
        <v>0</v>
      </c>
      <c r="J84" s="1494">
        <v>0</v>
      </c>
      <c r="K84" s="1519">
        <v>0</v>
      </c>
      <c r="L84" s="1077"/>
      <c r="M84" s="1103" t="str">
        <f t="shared" ref="M84:M86" si="53">IF(AND(ISNUMBER(C84),ISNUMBER(D84),ISNUMBER(I84)),SUM(C84:D84)*I84,"")</f>
        <v/>
      </c>
      <c r="N84" s="1103" t="str">
        <f t="shared" ref="N84:N86" si="54">IF(AND(ISNUMBER(E84),ISNUMBER(F84),ISNUMBER(J84)),SUM(E84:F84)*J84,"")</f>
        <v/>
      </c>
      <c r="O84" s="1103" t="str">
        <f t="shared" ref="O84:O86" si="55">IF(AND(ISNUMBER(G84),ISNUMBER(K84)),G84*K84,"")</f>
        <v/>
      </c>
      <c r="P84" s="1102" t="str">
        <f t="shared" ref="P84:P86" si="56">IF(AND(ISNUMBER(M84),ISNUMBER(O84)),SUM(M84:O84),"")</f>
        <v/>
      </c>
      <c r="Q84" s="1078"/>
      <c r="R84" s="1618">
        <f t="shared" ref="R84:R86" si="57">IF(ISNUMBER(P84),1,0)</f>
        <v>0</v>
      </c>
    </row>
    <row r="85" spans="1:18" ht="15" customHeight="1" x14ac:dyDescent="0.2">
      <c r="A85" s="1076"/>
      <c r="B85" s="1629" t="s">
        <v>1254</v>
      </c>
      <c r="C85" s="1637"/>
      <c r="D85" s="1486"/>
      <c r="E85" s="1486"/>
      <c r="F85" s="1486"/>
      <c r="G85" s="1488"/>
      <c r="H85" s="1077"/>
      <c r="I85" s="1494">
        <v>0</v>
      </c>
      <c r="J85" s="1494">
        <v>0</v>
      </c>
      <c r="K85" s="1519">
        <v>0</v>
      </c>
      <c r="L85" s="1077"/>
      <c r="M85" s="1103" t="str">
        <f t="shared" si="53"/>
        <v/>
      </c>
      <c r="N85" s="1103" t="str">
        <f t="shared" si="54"/>
        <v/>
      </c>
      <c r="O85" s="1103" t="str">
        <f t="shared" si="55"/>
        <v/>
      </c>
      <c r="P85" s="1102" t="str">
        <f t="shared" si="56"/>
        <v/>
      </c>
      <c r="Q85" s="1078"/>
      <c r="R85" s="1618">
        <f t="shared" si="57"/>
        <v>0</v>
      </c>
    </row>
    <row r="86" spans="1:18" ht="15" customHeight="1" x14ac:dyDescent="0.2">
      <c r="A86" s="1076"/>
      <c r="B86" s="1629" t="s">
        <v>1177</v>
      </c>
      <c r="C86" s="1637"/>
      <c r="D86" s="1486"/>
      <c r="E86" s="1486"/>
      <c r="F86" s="1486"/>
      <c r="G86" s="1488"/>
      <c r="H86" s="1077"/>
      <c r="I86" s="1494">
        <v>0</v>
      </c>
      <c r="J86" s="1494">
        <v>0</v>
      </c>
      <c r="K86" s="1519">
        <v>0</v>
      </c>
      <c r="L86" s="1077"/>
      <c r="M86" s="1103" t="str">
        <f t="shared" si="53"/>
        <v/>
      </c>
      <c r="N86" s="1103" t="str">
        <f t="shared" si="54"/>
        <v/>
      </c>
      <c r="O86" s="1103" t="str">
        <f t="shared" si="55"/>
        <v/>
      </c>
      <c r="P86" s="1102" t="str">
        <f t="shared" si="56"/>
        <v/>
      </c>
      <c r="Q86" s="1078"/>
      <c r="R86" s="1618">
        <f t="shared" si="57"/>
        <v>0</v>
      </c>
    </row>
    <row r="87" spans="1:18" ht="15" customHeight="1" x14ac:dyDescent="0.2">
      <c r="A87" s="1076"/>
      <c r="B87" s="1510" t="s">
        <v>1255</v>
      </c>
      <c r="C87" s="1639"/>
      <c r="D87" s="1485"/>
      <c r="E87" s="1485"/>
      <c r="F87" s="1485"/>
      <c r="G87" s="1487"/>
      <c r="H87" s="1077"/>
      <c r="I87" s="1493"/>
      <c r="J87" s="1490"/>
      <c r="K87" s="1531"/>
      <c r="L87" s="1077"/>
      <c r="M87" s="1516"/>
      <c r="N87" s="716"/>
      <c r="O87" s="716"/>
      <c r="P87" s="718"/>
      <c r="Q87" s="1078"/>
    </row>
    <row r="88" spans="1:18" ht="15" customHeight="1" x14ac:dyDescent="0.2">
      <c r="A88" s="1076"/>
      <c r="B88" s="1507" t="s">
        <v>1141</v>
      </c>
      <c r="C88" s="1637"/>
      <c r="D88" s="1486"/>
      <c r="E88" s="1486"/>
      <c r="F88" s="1486"/>
      <c r="G88" s="1488"/>
      <c r="H88" s="1077"/>
      <c r="I88" s="1494">
        <v>0</v>
      </c>
      <c r="J88" s="1494">
        <v>0.5</v>
      </c>
      <c r="K88" s="1519">
        <v>1</v>
      </c>
      <c r="L88" s="1077"/>
      <c r="M88" s="1103" t="str">
        <f>IF(AND(ISNUMBER(C88),ISNUMBER(D88),ISNUMBER(I88)),SUM(C88:D88)*I88,"")</f>
        <v/>
      </c>
      <c r="N88" s="1103" t="str">
        <f>IF(AND(ISNUMBER(E88),ISNUMBER(F88),ISNUMBER(J88)),SUM(E88:F88)*J88,"")</f>
        <v/>
      </c>
      <c r="O88" s="1103" t="str">
        <f>IF(AND(ISNUMBER(G88),ISNUMBER(K88)),G88*K88,"")</f>
        <v/>
      </c>
      <c r="P88" s="1102" t="str">
        <f>IF(AND(ISNUMBER(M88),ISNUMBER(O88)),SUM(M88:O88),"")</f>
        <v/>
      </c>
      <c r="Q88" s="1078"/>
      <c r="R88" s="1618">
        <f>IF(ISNUMBER(P88),1,0)</f>
        <v>0</v>
      </c>
    </row>
    <row r="89" spans="1:18" ht="15" customHeight="1" x14ac:dyDescent="0.2">
      <c r="A89" s="1076"/>
      <c r="B89" s="1507" t="s">
        <v>1142</v>
      </c>
      <c r="C89" s="1639"/>
      <c r="D89" s="1485"/>
      <c r="E89" s="1485"/>
      <c r="F89" s="1485"/>
      <c r="G89" s="1531"/>
      <c r="H89" s="1077"/>
      <c r="I89" s="1493"/>
      <c r="J89" s="1490"/>
      <c r="K89" s="1531"/>
      <c r="L89" s="1077"/>
      <c r="M89" s="1516"/>
      <c r="N89" s="716"/>
      <c r="O89" s="716"/>
      <c r="P89" s="718"/>
      <c r="Q89" s="1078"/>
    </row>
    <row r="90" spans="1:18" ht="15" customHeight="1" x14ac:dyDescent="0.2">
      <c r="A90" s="1076"/>
      <c r="B90" s="1629" t="s">
        <v>1253</v>
      </c>
      <c r="C90" s="1637"/>
      <c r="D90" s="1486"/>
      <c r="E90" s="1486"/>
      <c r="F90" s="1486"/>
      <c r="G90" s="1488"/>
      <c r="H90" s="1077"/>
      <c r="I90" s="1494">
        <v>0</v>
      </c>
      <c r="J90" s="1494">
        <v>0.5</v>
      </c>
      <c r="K90" s="1519">
        <v>1</v>
      </c>
      <c r="L90" s="1077"/>
      <c r="M90" s="1103" t="str">
        <f t="shared" ref="M90:M92" si="58">IF(AND(ISNUMBER(C90),ISNUMBER(D90),ISNUMBER(I90)),SUM(C90:D90)*I90,"")</f>
        <v/>
      </c>
      <c r="N90" s="1103" t="str">
        <f t="shared" ref="N90:N92" si="59">IF(AND(ISNUMBER(E90),ISNUMBER(F90),ISNUMBER(J90)),SUM(E90:F90)*J90,"")</f>
        <v/>
      </c>
      <c r="O90" s="1103" t="str">
        <f>IF(AND(ISNUMBER(G90),ISNUMBER(K90)),G90*K90,"")</f>
        <v/>
      </c>
      <c r="P90" s="1102" t="str">
        <f>IF(AND(ISNUMBER(M90),ISNUMBER(O90)),SUM(M90:O90),"")</f>
        <v/>
      </c>
      <c r="Q90" s="1078"/>
      <c r="R90" s="1618">
        <f t="shared" ref="R90:R92" si="60">IF(ISNUMBER(P90),1,0)</f>
        <v>0</v>
      </c>
    </row>
    <row r="91" spans="1:18" ht="15" customHeight="1" x14ac:dyDescent="0.2">
      <c r="A91" s="1076"/>
      <c r="B91" s="1629" t="s">
        <v>1254</v>
      </c>
      <c r="C91" s="1637"/>
      <c r="D91" s="1486"/>
      <c r="E91" s="1486"/>
      <c r="F91" s="1486"/>
      <c r="G91" s="1488"/>
      <c r="H91" s="1077"/>
      <c r="I91" s="1494">
        <v>0</v>
      </c>
      <c r="J91" s="1494">
        <v>0.5</v>
      </c>
      <c r="K91" s="1519">
        <v>1</v>
      </c>
      <c r="L91" s="1077"/>
      <c r="M91" s="1103" t="str">
        <f t="shared" si="58"/>
        <v/>
      </c>
      <c r="N91" s="1103" t="str">
        <f t="shared" si="59"/>
        <v/>
      </c>
      <c r="O91" s="1103" t="str">
        <f>IF(AND(ISNUMBER(G91),ISNUMBER(K91)),G91*K91,"")</f>
        <v/>
      </c>
      <c r="P91" s="1102" t="str">
        <f>IF(AND(ISNUMBER(M91),ISNUMBER(O91)),SUM(M91:O91),"")</f>
        <v/>
      </c>
      <c r="Q91" s="1078"/>
      <c r="R91" s="1618">
        <f t="shared" si="60"/>
        <v>0</v>
      </c>
    </row>
    <row r="92" spans="1:18" ht="15" customHeight="1" x14ac:dyDescent="0.2">
      <c r="A92" s="1076"/>
      <c r="B92" s="1629" t="s">
        <v>1177</v>
      </c>
      <c r="C92" s="1637"/>
      <c r="D92" s="1486"/>
      <c r="E92" s="1486"/>
      <c r="F92" s="1486"/>
      <c r="G92" s="1488"/>
      <c r="H92" s="1077"/>
      <c r="I92" s="1494">
        <v>0</v>
      </c>
      <c r="J92" s="1494">
        <v>0.5</v>
      </c>
      <c r="K92" s="1519">
        <v>1</v>
      </c>
      <c r="L92" s="1077"/>
      <c r="M92" s="1103" t="str">
        <f t="shared" si="58"/>
        <v/>
      </c>
      <c r="N92" s="1103" t="str">
        <f t="shared" si="59"/>
        <v/>
      </c>
      <c r="O92" s="1103" t="str">
        <f>IF(AND(ISNUMBER(G92),ISNUMBER(K92)),G92*K92,"")</f>
        <v/>
      </c>
      <c r="P92" s="1102" t="str">
        <f>IF(AND(ISNUMBER(M92),ISNUMBER(O92)),SUM(M92:O92),"")</f>
        <v/>
      </c>
      <c r="Q92" s="1078"/>
      <c r="R92" s="1618">
        <f t="shared" si="60"/>
        <v>0</v>
      </c>
    </row>
    <row r="93" spans="1:18" ht="15" customHeight="1" x14ac:dyDescent="0.2">
      <c r="A93" s="1076"/>
      <c r="B93" s="1507" t="s">
        <v>1143</v>
      </c>
      <c r="C93" s="1639"/>
      <c r="D93" s="1485"/>
      <c r="E93" s="1485"/>
      <c r="F93" s="1485"/>
      <c r="G93" s="1531"/>
      <c r="H93" s="1077"/>
      <c r="I93" s="1493"/>
      <c r="J93" s="1490"/>
      <c r="K93" s="1531"/>
      <c r="L93" s="1077"/>
      <c r="M93" s="1516"/>
      <c r="N93" s="716"/>
      <c r="O93" s="716"/>
      <c r="P93" s="718"/>
      <c r="Q93" s="1078"/>
    </row>
    <row r="94" spans="1:18" ht="15" customHeight="1" x14ac:dyDescent="0.2">
      <c r="A94" s="1076"/>
      <c r="B94" s="1629" t="s">
        <v>1253</v>
      </c>
      <c r="C94" s="1637"/>
      <c r="D94" s="1486"/>
      <c r="E94" s="1486"/>
      <c r="F94" s="1486"/>
      <c r="G94" s="1488"/>
      <c r="H94" s="1077"/>
      <c r="I94" s="1494">
        <v>0</v>
      </c>
      <c r="J94" s="1494">
        <v>0.5</v>
      </c>
      <c r="K94" s="1519">
        <v>1</v>
      </c>
      <c r="L94" s="1077"/>
      <c r="M94" s="1103" t="str">
        <f t="shared" ref="M94:M96" si="61">IF(AND(ISNUMBER(C94),ISNUMBER(D94),ISNUMBER(I94)),SUM(C94:D94)*I94,"")</f>
        <v/>
      </c>
      <c r="N94" s="1103" t="str">
        <f t="shared" ref="N94:N96" si="62">IF(AND(ISNUMBER(E94),ISNUMBER(F94),ISNUMBER(J94)),SUM(E94:F94)*J94,"")</f>
        <v/>
      </c>
      <c r="O94" s="1103" t="str">
        <f>IF(AND(ISNUMBER(G94),ISNUMBER(K94)),G94*K94,"")</f>
        <v/>
      </c>
      <c r="P94" s="1102" t="str">
        <f>IF(AND(ISNUMBER(M94),ISNUMBER(O94)),SUM(M94:O94),"")</f>
        <v/>
      </c>
      <c r="Q94" s="1078"/>
      <c r="R94" s="1618">
        <f t="shared" ref="R94:R96" si="63">IF(ISNUMBER(P94),1,0)</f>
        <v>0</v>
      </c>
    </row>
    <row r="95" spans="1:18" ht="15" customHeight="1" x14ac:dyDescent="0.2">
      <c r="A95" s="1076"/>
      <c r="B95" s="1629" t="s">
        <v>1254</v>
      </c>
      <c r="C95" s="1637"/>
      <c r="D95" s="1486"/>
      <c r="E95" s="1486"/>
      <c r="F95" s="1486"/>
      <c r="G95" s="1488"/>
      <c r="H95" s="1077"/>
      <c r="I95" s="1494">
        <v>0.5</v>
      </c>
      <c r="J95" s="1494">
        <v>0.5</v>
      </c>
      <c r="K95" s="1519">
        <v>1</v>
      </c>
      <c r="L95" s="1077"/>
      <c r="M95" s="1103" t="str">
        <f t="shared" si="61"/>
        <v/>
      </c>
      <c r="N95" s="1103" t="str">
        <f t="shared" si="62"/>
        <v/>
      </c>
      <c r="O95" s="1103" t="str">
        <f>IF(AND(ISNUMBER(G95),ISNUMBER(K95)),G95*K95,"")</f>
        <v/>
      </c>
      <c r="P95" s="1102" t="str">
        <f>IF(AND(ISNUMBER(M95),ISNUMBER(O95)),SUM(M95:O95),"")</f>
        <v/>
      </c>
      <c r="Q95" s="1078"/>
      <c r="R95" s="1618">
        <f t="shared" si="63"/>
        <v>0</v>
      </c>
    </row>
    <row r="96" spans="1:18" ht="15" customHeight="1" x14ac:dyDescent="0.2">
      <c r="A96" s="1076"/>
      <c r="B96" s="1629" t="s">
        <v>1177</v>
      </c>
      <c r="C96" s="1637"/>
      <c r="D96" s="1486"/>
      <c r="E96" s="1486"/>
      <c r="F96" s="1486"/>
      <c r="G96" s="1488"/>
      <c r="H96" s="1077"/>
      <c r="I96" s="1494">
        <v>1</v>
      </c>
      <c r="J96" s="1494">
        <v>1</v>
      </c>
      <c r="K96" s="1519">
        <v>1</v>
      </c>
      <c r="L96" s="1077"/>
      <c r="M96" s="1103" t="str">
        <f t="shared" si="61"/>
        <v/>
      </c>
      <c r="N96" s="1103" t="str">
        <f t="shared" si="62"/>
        <v/>
      </c>
      <c r="O96" s="1103" t="str">
        <f>IF(AND(ISNUMBER(G96),ISNUMBER(K96)),G96*K96,"")</f>
        <v/>
      </c>
      <c r="P96" s="1102" t="str">
        <f>IF(AND(ISNUMBER(M96),ISNUMBER(O96)),SUM(M96:O96),"")</f>
        <v/>
      </c>
      <c r="Q96" s="1078"/>
      <c r="R96" s="1618">
        <f t="shared" si="63"/>
        <v>0</v>
      </c>
    </row>
    <row r="97" spans="1:18" ht="30" customHeight="1" x14ac:dyDescent="0.2">
      <c r="A97" s="1076"/>
      <c r="B97" s="1510" t="s">
        <v>1256</v>
      </c>
      <c r="C97" s="1639"/>
      <c r="D97" s="1485"/>
      <c r="E97" s="1485"/>
      <c r="F97" s="1485"/>
      <c r="G97" s="1531"/>
      <c r="H97" s="1077"/>
      <c r="I97" s="1493"/>
      <c r="J97" s="1490"/>
      <c r="K97" s="1531"/>
      <c r="L97" s="1077"/>
      <c r="M97" s="1516"/>
      <c r="N97" s="716"/>
      <c r="O97" s="716"/>
      <c r="P97" s="718"/>
      <c r="Q97" s="1078"/>
    </row>
    <row r="98" spans="1:18" ht="15" customHeight="1" x14ac:dyDescent="0.2">
      <c r="A98" s="1076"/>
      <c r="B98" s="1507" t="s">
        <v>1141</v>
      </c>
      <c r="C98" s="1637"/>
      <c r="D98" s="1486"/>
      <c r="E98" s="1486"/>
      <c r="F98" s="1486"/>
      <c r="G98" s="1488"/>
      <c r="H98" s="1077"/>
      <c r="I98" s="1494">
        <v>0.5</v>
      </c>
      <c r="J98" s="1494">
        <v>0.5</v>
      </c>
      <c r="K98" s="1519">
        <v>1</v>
      </c>
      <c r="L98" s="1077"/>
      <c r="M98" s="1103" t="str">
        <f t="shared" ref="M98" si="64">IF(AND(ISNUMBER(C98),ISNUMBER(D98),ISNUMBER(I98)),SUM(C98:D98)*I98,"")</f>
        <v/>
      </c>
      <c r="N98" s="1103" t="str">
        <f>IF(AND(ISNUMBER(E98),ISNUMBER(F98),ISNUMBER(J98)),SUM(E98:F98)*J98,"")</f>
        <v/>
      </c>
      <c r="O98" s="1103" t="str">
        <f>IF(AND(ISNUMBER(G98),ISNUMBER(K98)),G98*K98,"")</f>
        <v/>
      </c>
      <c r="P98" s="1102" t="str">
        <f>IF(AND(ISNUMBER(M98),ISNUMBER(O98)),SUM(M98:O98),"")</f>
        <v/>
      </c>
      <c r="Q98" s="1078"/>
      <c r="R98" s="1618">
        <f>IF(ISNUMBER(P98),1,0)</f>
        <v>0</v>
      </c>
    </row>
    <row r="99" spans="1:18" ht="15" customHeight="1" x14ac:dyDescent="0.2">
      <c r="A99" s="1076"/>
      <c r="B99" s="1507" t="s">
        <v>1142</v>
      </c>
      <c r="C99" s="1639"/>
      <c r="D99" s="1485"/>
      <c r="E99" s="1485"/>
      <c r="F99" s="1485"/>
      <c r="G99" s="1531"/>
      <c r="H99" s="1077"/>
      <c r="I99" s="1493"/>
      <c r="J99" s="1490"/>
      <c r="K99" s="1531"/>
      <c r="L99" s="1077"/>
      <c r="M99" s="1516"/>
      <c r="N99" s="716"/>
      <c r="O99" s="716"/>
      <c r="P99" s="718"/>
      <c r="Q99" s="1078"/>
    </row>
    <row r="100" spans="1:18" ht="15" customHeight="1" x14ac:dyDescent="0.2">
      <c r="A100" s="1076"/>
      <c r="B100" s="1629" t="s">
        <v>1253</v>
      </c>
      <c r="C100" s="1637"/>
      <c r="D100" s="1486"/>
      <c r="E100" s="1486"/>
      <c r="F100" s="1486"/>
      <c r="G100" s="1488"/>
      <c r="H100" s="1077"/>
      <c r="I100" s="1494">
        <v>0.5</v>
      </c>
      <c r="J100" s="1494">
        <v>0.5</v>
      </c>
      <c r="K100" s="1519">
        <v>1</v>
      </c>
      <c r="L100" s="1077"/>
      <c r="M100" s="1103" t="str">
        <f t="shared" ref="M100:M102" si="65">IF(AND(ISNUMBER(C100),ISNUMBER(D100),ISNUMBER(I100)),SUM(C100:D100)*I100,"")</f>
        <v/>
      </c>
      <c r="N100" s="1103" t="str">
        <f t="shared" ref="N100:N102" si="66">IF(AND(ISNUMBER(E100),ISNUMBER(F100),ISNUMBER(J100)),SUM(E100:F100)*J100,"")</f>
        <v/>
      </c>
      <c r="O100" s="1103" t="str">
        <f t="shared" ref="O100:O102" si="67">IF(AND(ISNUMBER(G100),ISNUMBER(K100)),G100*K100,"")</f>
        <v/>
      </c>
      <c r="P100" s="1102" t="str">
        <f t="shared" ref="P100:P102" si="68">IF(AND(ISNUMBER(M100),ISNUMBER(O100)),SUM(M100:O100),"")</f>
        <v/>
      </c>
      <c r="Q100" s="1078"/>
      <c r="R100" s="1618">
        <f t="shared" ref="R100:R102" si="69">IF(ISNUMBER(P100),1,0)</f>
        <v>0</v>
      </c>
    </row>
    <row r="101" spans="1:18" ht="15" customHeight="1" x14ac:dyDescent="0.2">
      <c r="A101" s="1076"/>
      <c r="B101" s="1629" t="s">
        <v>1254</v>
      </c>
      <c r="C101" s="1637"/>
      <c r="D101" s="1486"/>
      <c r="E101" s="1486"/>
      <c r="F101" s="1486"/>
      <c r="G101" s="1488"/>
      <c r="H101" s="1077"/>
      <c r="I101" s="1494">
        <v>0.5</v>
      </c>
      <c r="J101" s="1494">
        <v>0.5</v>
      </c>
      <c r="K101" s="1519">
        <v>1</v>
      </c>
      <c r="L101" s="1077"/>
      <c r="M101" s="1103" t="str">
        <f t="shared" si="65"/>
        <v/>
      </c>
      <c r="N101" s="1103" t="str">
        <f t="shared" si="66"/>
        <v/>
      </c>
      <c r="O101" s="1103" t="str">
        <f t="shared" si="67"/>
        <v/>
      </c>
      <c r="P101" s="1102" t="str">
        <f t="shared" si="68"/>
        <v/>
      </c>
      <c r="Q101" s="1078"/>
      <c r="R101" s="1618">
        <f t="shared" si="69"/>
        <v>0</v>
      </c>
    </row>
    <row r="102" spans="1:18" ht="15" customHeight="1" x14ac:dyDescent="0.2">
      <c r="A102" s="1076"/>
      <c r="B102" s="1629" t="s">
        <v>1177</v>
      </c>
      <c r="C102" s="1637"/>
      <c r="D102" s="1486"/>
      <c r="E102" s="1486"/>
      <c r="F102" s="1486"/>
      <c r="G102" s="1488"/>
      <c r="H102" s="1077"/>
      <c r="I102" s="1494">
        <v>0.5</v>
      </c>
      <c r="J102" s="1494">
        <v>0.5</v>
      </c>
      <c r="K102" s="1519">
        <v>1</v>
      </c>
      <c r="L102" s="1077"/>
      <c r="M102" s="1103" t="str">
        <f t="shared" si="65"/>
        <v/>
      </c>
      <c r="N102" s="1103" t="str">
        <f t="shared" si="66"/>
        <v/>
      </c>
      <c r="O102" s="1103" t="str">
        <f t="shared" si="67"/>
        <v/>
      </c>
      <c r="P102" s="1102" t="str">
        <f t="shared" si="68"/>
        <v/>
      </c>
      <c r="Q102" s="1078"/>
      <c r="R102" s="1618">
        <f t="shared" si="69"/>
        <v>0</v>
      </c>
    </row>
    <row r="103" spans="1:18" ht="15" customHeight="1" x14ac:dyDescent="0.2">
      <c r="A103" s="1076"/>
      <c r="B103" s="1507" t="s">
        <v>1143</v>
      </c>
      <c r="C103" s="1639"/>
      <c r="D103" s="1485"/>
      <c r="E103" s="1485"/>
      <c r="F103" s="1485"/>
      <c r="G103" s="1531"/>
      <c r="H103" s="1077"/>
      <c r="I103" s="1493"/>
      <c r="J103" s="1490"/>
      <c r="K103" s="1531"/>
      <c r="L103" s="1077"/>
      <c r="M103" s="1516"/>
      <c r="N103" s="716"/>
      <c r="O103" s="716"/>
      <c r="P103" s="718"/>
      <c r="Q103" s="1078"/>
    </row>
    <row r="104" spans="1:18" ht="15" customHeight="1" x14ac:dyDescent="0.2">
      <c r="A104" s="1076"/>
      <c r="B104" s="1629" t="s">
        <v>1253</v>
      </c>
      <c r="C104" s="1637"/>
      <c r="D104" s="1486"/>
      <c r="E104" s="1486"/>
      <c r="F104" s="1486"/>
      <c r="G104" s="1488"/>
      <c r="H104" s="1077"/>
      <c r="I104" s="1494">
        <v>0.5</v>
      </c>
      <c r="J104" s="1494">
        <v>0.5</v>
      </c>
      <c r="K104" s="1519">
        <v>1</v>
      </c>
      <c r="L104" s="1077"/>
      <c r="M104" s="1103" t="str">
        <f t="shared" ref="M104:M106" si="70">IF(AND(ISNUMBER(C104),ISNUMBER(D104),ISNUMBER(I104)),SUM(C104:D104)*I104,"")</f>
        <v/>
      </c>
      <c r="N104" s="1103" t="str">
        <f t="shared" ref="N104:N106" si="71">IF(AND(ISNUMBER(E104),ISNUMBER(F104),ISNUMBER(J104)),SUM(E104:F104)*J104,"")</f>
        <v/>
      </c>
      <c r="O104" s="1103" t="str">
        <f t="shared" ref="O104:O106" si="72">IF(AND(ISNUMBER(G104),ISNUMBER(K104)),G104*K104,"")</f>
        <v/>
      </c>
      <c r="P104" s="1102" t="str">
        <f t="shared" ref="P104:P106" si="73">IF(AND(ISNUMBER(M104),ISNUMBER(O104)),SUM(M104:O104),"")</f>
        <v/>
      </c>
      <c r="Q104" s="1078"/>
      <c r="R104" s="1618">
        <f t="shared" ref="R104:R106" si="74">IF(ISNUMBER(P104),1,0)</f>
        <v>0</v>
      </c>
    </row>
    <row r="105" spans="1:18" ht="15" customHeight="1" x14ac:dyDescent="0.2">
      <c r="A105" s="1076"/>
      <c r="B105" s="1629" t="s">
        <v>1254</v>
      </c>
      <c r="C105" s="1637"/>
      <c r="D105" s="1486"/>
      <c r="E105" s="1486"/>
      <c r="F105" s="1486"/>
      <c r="G105" s="1488"/>
      <c r="H105" s="1077"/>
      <c r="I105" s="1494">
        <v>0.5</v>
      </c>
      <c r="J105" s="1494">
        <v>0.5</v>
      </c>
      <c r="K105" s="1519">
        <v>1</v>
      </c>
      <c r="L105" s="1077"/>
      <c r="M105" s="1103" t="str">
        <f t="shared" si="70"/>
        <v/>
      </c>
      <c r="N105" s="1103" t="str">
        <f t="shared" si="71"/>
        <v/>
      </c>
      <c r="O105" s="1103" t="str">
        <f t="shared" si="72"/>
        <v/>
      </c>
      <c r="P105" s="1102" t="str">
        <f t="shared" si="73"/>
        <v/>
      </c>
      <c r="Q105" s="1078"/>
      <c r="R105" s="1618">
        <f t="shared" si="74"/>
        <v>0</v>
      </c>
    </row>
    <row r="106" spans="1:18" ht="15" customHeight="1" x14ac:dyDescent="0.2">
      <c r="A106" s="1076"/>
      <c r="B106" s="1629" t="s">
        <v>1177</v>
      </c>
      <c r="C106" s="1637"/>
      <c r="D106" s="1486"/>
      <c r="E106" s="1486"/>
      <c r="F106" s="1486"/>
      <c r="G106" s="1488"/>
      <c r="H106" s="1077"/>
      <c r="I106" s="1494">
        <v>1</v>
      </c>
      <c r="J106" s="1494">
        <v>1</v>
      </c>
      <c r="K106" s="1519">
        <v>1</v>
      </c>
      <c r="L106" s="1077"/>
      <c r="M106" s="1103" t="str">
        <f t="shared" si="70"/>
        <v/>
      </c>
      <c r="N106" s="1103" t="str">
        <f t="shared" si="71"/>
        <v/>
      </c>
      <c r="O106" s="1103" t="str">
        <f t="shared" si="72"/>
        <v/>
      </c>
      <c r="P106" s="1102" t="str">
        <f t="shared" si="73"/>
        <v/>
      </c>
      <c r="Q106" s="1078"/>
      <c r="R106" s="1618">
        <f t="shared" si="74"/>
        <v>0</v>
      </c>
    </row>
    <row r="107" spans="1:18" ht="15" customHeight="1" x14ac:dyDescent="0.2">
      <c r="A107" s="1076"/>
      <c r="B107" s="1506" t="s">
        <v>1145</v>
      </c>
      <c r="C107" s="1639"/>
      <c r="D107" s="1485"/>
      <c r="E107" s="1485"/>
      <c r="F107" s="1485"/>
      <c r="G107" s="1531"/>
      <c r="H107" s="1077"/>
      <c r="I107" s="1493"/>
      <c r="J107" s="1490"/>
      <c r="K107" s="1531"/>
      <c r="L107" s="1077"/>
      <c r="M107" s="1516"/>
      <c r="N107" s="716"/>
      <c r="O107" s="716"/>
      <c r="P107" s="718"/>
      <c r="Q107" s="1078"/>
    </row>
    <row r="108" spans="1:18" ht="15" customHeight="1" x14ac:dyDescent="0.2">
      <c r="A108" s="1076"/>
      <c r="B108" s="1507" t="s">
        <v>1141</v>
      </c>
      <c r="C108" s="1637"/>
      <c r="D108" s="1486"/>
      <c r="E108" s="1486"/>
      <c r="F108" s="1486"/>
      <c r="G108" s="1488"/>
      <c r="H108" s="1077"/>
      <c r="I108" s="1494">
        <v>0.05</v>
      </c>
      <c r="J108" s="1494">
        <v>0.05</v>
      </c>
      <c r="K108" s="1519">
        <v>0.05</v>
      </c>
      <c r="L108" s="1077"/>
      <c r="M108" s="1103" t="str">
        <f t="shared" ref="M108" si="75">IF(AND(ISNUMBER(C108),ISNUMBER(D108),ISNUMBER(I108)),SUM(C108:D108)*I108,"")</f>
        <v/>
      </c>
      <c r="N108" s="1103" t="str">
        <f>IF(AND(ISNUMBER(E108),ISNUMBER(F108),ISNUMBER(J108)),SUM(E108:F108)*J108,"")</f>
        <v/>
      </c>
      <c r="O108" s="1103" t="str">
        <f>IF(AND(ISNUMBER(G108),ISNUMBER(K108)),G108*K108,"")</f>
        <v/>
      </c>
      <c r="P108" s="1102" t="str">
        <f>IF(AND(ISNUMBER(M108),ISNUMBER(O108)),SUM(M108:O108),"")</f>
        <v/>
      </c>
      <c r="Q108" s="1078"/>
      <c r="R108" s="1618">
        <f>IF(ISNUMBER(P108),1,0)</f>
        <v>0</v>
      </c>
    </row>
    <row r="109" spans="1:18" ht="15" customHeight="1" x14ac:dyDescent="0.2">
      <c r="A109" s="1076"/>
      <c r="B109" s="1507" t="s">
        <v>1142</v>
      </c>
      <c r="C109" s="1639"/>
      <c r="D109" s="1485"/>
      <c r="E109" s="1485"/>
      <c r="F109" s="1485"/>
      <c r="G109" s="1531"/>
      <c r="H109" s="1077"/>
      <c r="I109" s="1493"/>
      <c r="J109" s="1490"/>
      <c r="K109" s="1531"/>
      <c r="L109" s="1077"/>
      <c r="M109" s="1516"/>
      <c r="N109" s="716"/>
      <c r="O109" s="716"/>
      <c r="P109" s="718"/>
      <c r="Q109" s="1078"/>
    </row>
    <row r="110" spans="1:18" ht="15" customHeight="1" x14ac:dyDescent="0.2">
      <c r="A110" s="1076"/>
      <c r="B110" s="1629" t="s">
        <v>1253</v>
      </c>
      <c r="C110" s="1637"/>
      <c r="D110" s="1486"/>
      <c r="E110" s="1486"/>
      <c r="F110" s="1486"/>
      <c r="G110" s="1488"/>
      <c r="H110" s="1077"/>
      <c r="I110" s="1494">
        <v>0.05</v>
      </c>
      <c r="J110" s="1494">
        <v>0.05</v>
      </c>
      <c r="K110" s="1519">
        <v>0.05</v>
      </c>
      <c r="L110" s="1077"/>
      <c r="M110" s="1103" t="str">
        <f t="shared" ref="M110:M112" si="76">IF(AND(ISNUMBER(C110),ISNUMBER(D110),ISNUMBER(I110)),SUM(C110:D110)*I110,"")</f>
        <v/>
      </c>
      <c r="N110" s="1103" t="str">
        <f t="shared" ref="N110:N112" si="77">IF(AND(ISNUMBER(E110),ISNUMBER(F110),ISNUMBER(J110)),SUM(E110:F110)*J110,"")</f>
        <v/>
      </c>
      <c r="O110" s="1103" t="str">
        <f t="shared" ref="O110:O112" si="78">IF(AND(ISNUMBER(G110),ISNUMBER(K110)),G110*K110,"")</f>
        <v/>
      </c>
      <c r="P110" s="1102" t="str">
        <f t="shared" ref="P110:P112" si="79">IF(AND(ISNUMBER(M110),ISNUMBER(O110)),SUM(M110:O110),"")</f>
        <v/>
      </c>
      <c r="Q110" s="1078"/>
      <c r="R110" s="1618">
        <f t="shared" ref="R110:R112" si="80">IF(ISNUMBER(P110),1,0)</f>
        <v>0</v>
      </c>
    </row>
    <row r="111" spans="1:18" ht="15" customHeight="1" x14ac:dyDescent="0.2">
      <c r="A111" s="1076"/>
      <c r="B111" s="1629" t="s">
        <v>1254</v>
      </c>
      <c r="C111" s="1637"/>
      <c r="D111" s="1486"/>
      <c r="E111" s="1486"/>
      <c r="F111" s="1486"/>
      <c r="G111" s="1488"/>
      <c r="H111" s="1077"/>
      <c r="I111" s="1494">
        <v>0.05</v>
      </c>
      <c r="J111" s="1494">
        <v>0.05</v>
      </c>
      <c r="K111" s="1519">
        <v>0.05</v>
      </c>
      <c r="L111" s="1077"/>
      <c r="M111" s="1103" t="str">
        <f t="shared" si="76"/>
        <v/>
      </c>
      <c r="N111" s="1103" t="str">
        <f t="shared" si="77"/>
        <v/>
      </c>
      <c r="O111" s="1103" t="str">
        <f t="shared" si="78"/>
        <v/>
      </c>
      <c r="P111" s="1102" t="str">
        <f t="shared" si="79"/>
        <v/>
      </c>
      <c r="Q111" s="1078"/>
      <c r="R111" s="1618">
        <f t="shared" si="80"/>
        <v>0</v>
      </c>
    </row>
    <row r="112" spans="1:18" ht="15" customHeight="1" x14ac:dyDescent="0.2">
      <c r="A112" s="1076"/>
      <c r="B112" s="1629" t="s">
        <v>1177</v>
      </c>
      <c r="C112" s="1637"/>
      <c r="D112" s="1486"/>
      <c r="E112" s="1486"/>
      <c r="F112" s="1486"/>
      <c r="G112" s="1488"/>
      <c r="H112" s="1077"/>
      <c r="I112" s="1494">
        <v>0.05</v>
      </c>
      <c r="J112" s="1494">
        <v>0.05</v>
      </c>
      <c r="K112" s="1519">
        <v>0.05</v>
      </c>
      <c r="L112" s="1077"/>
      <c r="M112" s="1103" t="str">
        <f t="shared" si="76"/>
        <v/>
      </c>
      <c r="N112" s="1103" t="str">
        <f t="shared" si="77"/>
        <v/>
      </c>
      <c r="O112" s="1103" t="str">
        <f t="shared" si="78"/>
        <v/>
      </c>
      <c r="P112" s="1102" t="str">
        <f t="shared" si="79"/>
        <v/>
      </c>
      <c r="Q112" s="1078"/>
      <c r="R112" s="1618">
        <f t="shared" si="80"/>
        <v>0</v>
      </c>
    </row>
    <row r="113" spans="1:18" ht="15" customHeight="1" x14ac:dyDescent="0.2">
      <c r="A113" s="1076"/>
      <c r="B113" s="1507" t="s">
        <v>1143</v>
      </c>
      <c r="C113" s="1639"/>
      <c r="D113" s="1485"/>
      <c r="E113" s="1485"/>
      <c r="F113" s="1485"/>
      <c r="G113" s="1531"/>
      <c r="H113" s="1077"/>
      <c r="I113" s="1493"/>
      <c r="J113" s="1490"/>
      <c r="K113" s="1531"/>
      <c r="L113" s="1077"/>
      <c r="M113" s="1516"/>
      <c r="N113" s="716"/>
      <c r="O113" s="716"/>
      <c r="P113" s="718"/>
      <c r="Q113" s="1078"/>
    </row>
    <row r="114" spans="1:18" ht="15" customHeight="1" x14ac:dyDescent="0.2">
      <c r="A114" s="1076"/>
      <c r="B114" s="1629" t="s">
        <v>1253</v>
      </c>
      <c r="C114" s="1637"/>
      <c r="D114" s="1486"/>
      <c r="E114" s="1486"/>
      <c r="F114" s="1486"/>
      <c r="G114" s="1488"/>
      <c r="H114" s="1077"/>
      <c r="I114" s="1494">
        <v>0.05</v>
      </c>
      <c r="J114" s="1494">
        <v>0.05</v>
      </c>
      <c r="K114" s="1519">
        <v>0.05</v>
      </c>
      <c r="L114" s="1077"/>
      <c r="M114" s="1103" t="str">
        <f t="shared" ref="M114:M116" si="81">IF(AND(ISNUMBER(C114),ISNUMBER(D114),ISNUMBER(I114)),SUM(C114:D114)*I114,"")</f>
        <v/>
      </c>
      <c r="N114" s="1103" t="str">
        <f t="shared" ref="N114:N116" si="82">IF(AND(ISNUMBER(E114),ISNUMBER(F114),ISNUMBER(J114)),SUM(E114:F114)*J114,"")</f>
        <v/>
      </c>
      <c r="O114" s="1103" t="str">
        <f t="shared" ref="O114:O116" si="83">IF(AND(ISNUMBER(G114),ISNUMBER(K114)),G114*K114,"")</f>
        <v/>
      </c>
      <c r="P114" s="1102" t="str">
        <f t="shared" ref="P114:P116" si="84">IF(AND(ISNUMBER(M114),ISNUMBER(O114)),SUM(M114:O114),"")</f>
        <v/>
      </c>
      <c r="Q114" s="1078"/>
      <c r="R114" s="1618">
        <f t="shared" ref="R114:R116" si="85">IF(ISNUMBER(P114),1,0)</f>
        <v>0</v>
      </c>
    </row>
    <row r="115" spans="1:18" ht="15" customHeight="1" x14ac:dyDescent="0.2">
      <c r="A115" s="1076"/>
      <c r="B115" s="1629" t="s">
        <v>1254</v>
      </c>
      <c r="C115" s="1637"/>
      <c r="D115" s="1486"/>
      <c r="E115" s="1486"/>
      <c r="F115" s="1486"/>
      <c r="G115" s="1488"/>
      <c r="H115" s="1077"/>
      <c r="I115" s="1494">
        <v>0.5</v>
      </c>
      <c r="J115" s="1494">
        <v>0.5</v>
      </c>
      <c r="K115" s="1519">
        <v>0.5</v>
      </c>
      <c r="L115" s="1077"/>
      <c r="M115" s="1103" t="str">
        <f t="shared" si="81"/>
        <v/>
      </c>
      <c r="N115" s="1103" t="str">
        <f t="shared" si="82"/>
        <v/>
      </c>
      <c r="O115" s="1103" t="str">
        <f t="shared" si="83"/>
        <v/>
      </c>
      <c r="P115" s="1102" t="str">
        <f t="shared" si="84"/>
        <v/>
      </c>
      <c r="Q115" s="1078"/>
      <c r="R115" s="1618">
        <f t="shared" si="85"/>
        <v>0</v>
      </c>
    </row>
    <row r="116" spans="1:18" ht="15" customHeight="1" x14ac:dyDescent="0.2">
      <c r="A116" s="1076"/>
      <c r="B116" s="1629" t="s">
        <v>1177</v>
      </c>
      <c r="C116" s="1637"/>
      <c r="D116" s="1486"/>
      <c r="E116" s="1486"/>
      <c r="F116" s="1486"/>
      <c r="G116" s="1488"/>
      <c r="H116" s="1077"/>
      <c r="I116" s="1494">
        <v>1</v>
      </c>
      <c r="J116" s="1494">
        <v>1</v>
      </c>
      <c r="K116" s="1519">
        <v>1</v>
      </c>
      <c r="L116" s="1077"/>
      <c r="M116" s="1103" t="str">
        <f t="shared" si="81"/>
        <v/>
      </c>
      <c r="N116" s="1103" t="str">
        <f t="shared" si="82"/>
        <v/>
      </c>
      <c r="O116" s="1103" t="str">
        <f t="shared" si="83"/>
        <v/>
      </c>
      <c r="P116" s="1102" t="str">
        <f t="shared" si="84"/>
        <v/>
      </c>
      <c r="Q116" s="1078"/>
      <c r="R116" s="1618">
        <f t="shared" si="85"/>
        <v>0</v>
      </c>
    </row>
    <row r="117" spans="1:18" ht="15" customHeight="1" x14ac:dyDescent="0.2">
      <c r="A117" s="1076"/>
      <c r="B117" s="1506" t="s">
        <v>1146</v>
      </c>
      <c r="C117" s="1639"/>
      <c r="D117" s="1485"/>
      <c r="E117" s="1485"/>
      <c r="F117" s="1485"/>
      <c r="G117" s="1531"/>
      <c r="H117" s="1077"/>
      <c r="I117" s="1493"/>
      <c r="J117" s="1490"/>
      <c r="K117" s="1531"/>
      <c r="L117" s="1077"/>
      <c r="M117" s="1516"/>
      <c r="N117" s="716"/>
      <c r="O117" s="716"/>
      <c r="P117" s="718"/>
      <c r="Q117" s="1078"/>
    </row>
    <row r="118" spans="1:18" ht="15" customHeight="1" x14ac:dyDescent="0.2">
      <c r="A118" s="1076"/>
      <c r="B118" s="1507" t="s">
        <v>1141</v>
      </c>
      <c r="C118" s="1637"/>
      <c r="D118" s="1486"/>
      <c r="E118" s="1486"/>
      <c r="F118" s="1486"/>
      <c r="G118" s="1488"/>
      <c r="H118" s="1077"/>
      <c r="I118" s="1494">
        <v>0.15</v>
      </c>
      <c r="J118" s="1494">
        <v>0.15</v>
      </c>
      <c r="K118" s="1519">
        <v>0.15</v>
      </c>
      <c r="L118" s="1077"/>
      <c r="M118" s="1103" t="str">
        <f>IF(AND(ISNUMBER(C118),ISNUMBER(D118),ISNUMBER(I118)),SUM(C118:D118)*I118,"")</f>
        <v/>
      </c>
      <c r="N118" s="1103" t="str">
        <f>IF(AND(ISNUMBER(E118),ISNUMBER(F118),ISNUMBER(J118)),SUM(E118:F118)*J118,"")</f>
        <v/>
      </c>
      <c r="O118" s="1103" t="str">
        <f>IF(AND(ISNUMBER(G118),ISNUMBER(K118)),G118*K118,"")</f>
        <v/>
      </c>
      <c r="P118" s="1102" t="str">
        <f>IF(AND(ISNUMBER(M118),ISNUMBER(O118)),SUM(M118:O118),"")</f>
        <v/>
      </c>
      <c r="Q118" s="1078"/>
      <c r="R118" s="1618">
        <f>IF(ISNUMBER(P118),1,0)</f>
        <v>0</v>
      </c>
    </row>
    <row r="119" spans="1:18" ht="15" customHeight="1" x14ac:dyDescent="0.2">
      <c r="A119" s="1076"/>
      <c r="B119" s="1507" t="s">
        <v>1142</v>
      </c>
      <c r="C119" s="1639"/>
      <c r="D119" s="1485"/>
      <c r="E119" s="1485"/>
      <c r="F119" s="1485"/>
      <c r="G119" s="1531"/>
      <c r="H119" s="1077"/>
      <c r="I119" s="1493"/>
      <c r="J119" s="1490"/>
      <c r="K119" s="1531"/>
      <c r="L119" s="1077"/>
      <c r="M119" s="1516"/>
      <c r="N119" s="716"/>
      <c r="O119" s="716"/>
      <c r="P119" s="718"/>
      <c r="Q119" s="1078"/>
    </row>
    <row r="120" spans="1:18" ht="15" customHeight="1" x14ac:dyDescent="0.2">
      <c r="A120" s="1076"/>
      <c r="B120" s="1629" t="s">
        <v>1253</v>
      </c>
      <c r="C120" s="1637"/>
      <c r="D120" s="1486"/>
      <c r="E120" s="1486"/>
      <c r="F120" s="1486"/>
      <c r="G120" s="1488"/>
      <c r="H120" s="1077"/>
      <c r="I120" s="1494">
        <v>0.15</v>
      </c>
      <c r="J120" s="1494">
        <v>0.15</v>
      </c>
      <c r="K120" s="1519">
        <v>0.15</v>
      </c>
      <c r="L120" s="1077"/>
      <c r="M120" s="1103" t="str">
        <f t="shared" ref="M120:M122" si="86">IF(AND(ISNUMBER(C120),ISNUMBER(D120),ISNUMBER(I120)),SUM(C120:D120)*I120,"")</f>
        <v/>
      </c>
      <c r="N120" s="1103" t="str">
        <f t="shared" ref="N120:N122" si="87">IF(AND(ISNUMBER(E120),ISNUMBER(F120),ISNUMBER(J120)),SUM(E120:F120)*J120,"")</f>
        <v/>
      </c>
      <c r="O120" s="1103" t="str">
        <f>IF(AND(ISNUMBER(G120),ISNUMBER(K120)),G120*K120,"")</f>
        <v/>
      </c>
      <c r="P120" s="1102" t="str">
        <f t="shared" ref="P120:P122" si="88">IF(AND(ISNUMBER(M120),ISNUMBER(O120)),SUM(M120:O120),"")</f>
        <v/>
      </c>
      <c r="Q120" s="1078"/>
      <c r="R120" s="1618">
        <f t="shared" ref="R120:R122" si="89">IF(ISNUMBER(P120),1,0)</f>
        <v>0</v>
      </c>
    </row>
    <row r="121" spans="1:18" ht="15" customHeight="1" x14ac:dyDescent="0.2">
      <c r="A121" s="1076"/>
      <c r="B121" s="1629" t="s">
        <v>1254</v>
      </c>
      <c r="C121" s="1637"/>
      <c r="D121" s="1486"/>
      <c r="E121" s="1486"/>
      <c r="F121" s="1486"/>
      <c r="G121" s="1488"/>
      <c r="H121" s="1077"/>
      <c r="I121" s="1494">
        <v>0.15</v>
      </c>
      <c r="J121" s="1494">
        <v>0.15</v>
      </c>
      <c r="K121" s="1519">
        <v>0.15</v>
      </c>
      <c r="L121" s="1077"/>
      <c r="M121" s="1103" t="str">
        <f t="shared" si="86"/>
        <v/>
      </c>
      <c r="N121" s="1103" t="str">
        <f t="shared" si="87"/>
        <v/>
      </c>
      <c r="O121" s="1103" t="str">
        <f>IF(AND(ISNUMBER(G121),ISNUMBER(K121)),G121*K121,"")</f>
        <v/>
      </c>
      <c r="P121" s="1102" t="str">
        <f t="shared" si="88"/>
        <v/>
      </c>
      <c r="Q121" s="1078"/>
      <c r="R121" s="1618">
        <f t="shared" si="89"/>
        <v>0</v>
      </c>
    </row>
    <row r="122" spans="1:18" ht="15" customHeight="1" x14ac:dyDescent="0.2">
      <c r="A122" s="1076"/>
      <c r="B122" s="1629" t="s">
        <v>1177</v>
      </c>
      <c r="C122" s="1637"/>
      <c r="D122" s="1486"/>
      <c r="E122" s="1486"/>
      <c r="F122" s="1486"/>
      <c r="G122" s="1488"/>
      <c r="H122" s="1077"/>
      <c r="I122" s="1494">
        <v>0.15</v>
      </c>
      <c r="J122" s="1494">
        <v>0.15</v>
      </c>
      <c r="K122" s="1519">
        <v>0.15</v>
      </c>
      <c r="L122" s="1077"/>
      <c r="M122" s="1103" t="str">
        <f t="shared" si="86"/>
        <v/>
      </c>
      <c r="N122" s="1103" t="str">
        <f t="shared" si="87"/>
        <v/>
      </c>
      <c r="O122" s="1103" t="str">
        <f>IF(AND(ISNUMBER(G122),ISNUMBER(K122)),G122*K122,"")</f>
        <v/>
      </c>
      <c r="P122" s="1102" t="str">
        <f t="shared" si="88"/>
        <v/>
      </c>
      <c r="Q122" s="1078"/>
      <c r="R122" s="1618">
        <f t="shared" si="89"/>
        <v>0</v>
      </c>
    </row>
    <row r="123" spans="1:18" ht="15" customHeight="1" x14ac:dyDescent="0.2">
      <c r="A123" s="1076"/>
      <c r="B123" s="1507" t="s">
        <v>1143</v>
      </c>
      <c r="C123" s="1639"/>
      <c r="D123" s="1485"/>
      <c r="E123" s="1485"/>
      <c r="F123" s="1485"/>
      <c r="G123" s="1531"/>
      <c r="H123" s="1077"/>
      <c r="I123" s="1493"/>
      <c r="J123" s="1490"/>
      <c r="K123" s="1531"/>
      <c r="L123" s="1077"/>
      <c r="M123" s="1516"/>
      <c r="N123" s="716"/>
      <c r="O123" s="716"/>
      <c r="P123" s="718"/>
      <c r="Q123" s="1078"/>
    </row>
    <row r="124" spans="1:18" ht="15" customHeight="1" x14ac:dyDescent="0.2">
      <c r="A124" s="1076"/>
      <c r="B124" s="1629" t="s">
        <v>1253</v>
      </c>
      <c r="C124" s="1637"/>
      <c r="D124" s="1486"/>
      <c r="E124" s="1486"/>
      <c r="F124" s="1486"/>
      <c r="G124" s="1488"/>
      <c r="H124" s="1077"/>
      <c r="I124" s="1494">
        <v>0.15</v>
      </c>
      <c r="J124" s="1494">
        <v>0.15</v>
      </c>
      <c r="K124" s="1519">
        <v>0.15</v>
      </c>
      <c r="L124" s="1077"/>
      <c r="M124" s="1103" t="str">
        <f t="shared" ref="M124:M126" si="90">IF(AND(ISNUMBER(C124),ISNUMBER(D124),ISNUMBER(I124)),SUM(C124:D124)*I124,"")</f>
        <v/>
      </c>
      <c r="N124" s="1103" t="str">
        <f t="shared" ref="N124:N126" si="91">IF(AND(ISNUMBER(E124),ISNUMBER(F124),ISNUMBER(J124)),SUM(E124:F124)*J124,"")</f>
        <v/>
      </c>
      <c r="O124" s="1103" t="str">
        <f>IF(AND(ISNUMBER(G124),ISNUMBER(K124)),G124*K124,"")</f>
        <v/>
      </c>
      <c r="P124" s="1102" t="str">
        <f t="shared" ref="P124:P126" si="92">IF(AND(ISNUMBER(M124),ISNUMBER(O124)),SUM(M124:O124),"")</f>
        <v/>
      </c>
      <c r="Q124" s="1078"/>
      <c r="R124" s="1618">
        <f t="shared" ref="R124:R126" si="93">IF(ISNUMBER(P124),1,0)</f>
        <v>0</v>
      </c>
    </row>
    <row r="125" spans="1:18" ht="15" customHeight="1" x14ac:dyDescent="0.2">
      <c r="A125" s="1076"/>
      <c r="B125" s="1629" t="s">
        <v>1254</v>
      </c>
      <c r="C125" s="1637"/>
      <c r="D125" s="1486"/>
      <c r="E125" s="1486"/>
      <c r="F125" s="1486"/>
      <c r="G125" s="1488"/>
      <c r="H125" s="1077"/>
      <c r="I125" s="1494">
        <v>0.5</v>
      </c>
      <c r="J125" s="1494">
        <v>0.5</v>
      </c>
      <c r="K125" s="1519">
        <v>0.5</v>
      </c>
      <c r="L125" s="1077"/>
      <c r="M125" s="1103" t="str">
        <f t="shared" si="90"/>
        <v/>
      </c>
      <c r="N125" s="1103" t="str">
        <f t="shared" si="91"/>
        <v/>
      </c>
      <c r="O125" s="1103" t="str">
        <f>IF(AND(ISNUMBER(G125),ISNUMBER(K125)),G125*K125,"")</f>
        <v/>
      </c>
      <c r="P125" s="1102" t="str">
        <f t="shared" si="92"/>
        <v/>
      </c>
      <c r="Q125" s="1078"/>
      <c r="R125" s="1618">
        <f t="shared" si="93"/>
        <v>0</v>
      </c>
    </row>
    <row r="126" spans="1:18" ht="15" customHeight="1" x14ac:dyDescent="0.2">
      <c r="A126" s="1076"/>
      <c r="B126" s="1629" t="s">
        <v>1177</v>
      </c>
      <c r="C126" s="1637"/>
      <c r="D126" s="1486"/>
      <c r="E126" s="1486"/>
      <c r="F126" s="1486"/>
      <c r="G126" s="1488"/>
      <c r="H126" s="1077"/>
      <c r="I126" s="1494">
        <v>1</v>
      </c>
      <c r="J126" s="1494">
        <v>1</v>
      </c>
      <c r="K126" s="1519">
        <v>1</v>
      </c>
      <c r="L126" s="1077"/>
      <c r="M126" s="1103" t="str">
        <f t="shared" si="90"/>
        <v/>
      </c>
      <c r="N126" s="1103" t="str">
        <f t="shared" si="91"/>
        <v/>
      </c>
      <c r="O126" s="1103" t="str">
        <f>IF(AND(ISNUMBER(G126),ISNUMBER(K126)),G126*K126,"")</f>
        <v/>
      </c>
      <c r="P126" s="1102" t="str">
        <f t="shared" si="92"/>
        <v/>
      </c>
      <c r="Q126" s="1078"/>
      <c r="R126" s="1618">
        <f t="shared" si="93"/>
        <v>0</v>
      </c>
    </row>
    <row r="127" spans="1:18" ht="15" customHeight="1" x14ac:dyDescent="0.2">
      <c r="A127" s="1076"/>
      <c r="B127" s="1506" t="s">
        <v>1147</v>
      </c>
      <c r="C127" s="1639"/>
      <c r="D127" s="1485"/>
      <c r="E127" s="1485"/>
      <c r="F127" s="1485"/>
      <c r="G127" s="1531"/>
      <c r="H127" s="1077"/>
      <c r="I127" s="1493"/>
      <c r="J127" s="1490"/>
      <c r="K127" s="1531"/>
      <c r="L127" s="1077"/>
      <c r="M127" s="1516"/>
      <c r="N127" s="716"/>
      <c r="O127" s="716"/>
      <c r="P127" s="718"/>
      <c r="Q127" s="1078"/>
    </row>
    <row r="128" spans="1:18" ht="15" customHeight="1" x14ac:dyDescent="0.2">
      <c r="A128" s="1076"/>
      <c r="B128" s="1507" t="s">
        <v>1141</v>
      </c>
      <c r="C128" s="1637"/>
      <c r="D128" s="1486"/>
      <c r="E128" s="1486"/>
      <c r="F128" s="1486"/>
      <c r="G128" s="1488"/>
      <c r="H128" s="1077"/>
      <c r="I128" s="1494">
        <v>0.5</v>
      </c>
      <c r="J128" s="1494">
        <v>0.5</v>
      </c>
      <c r="K128" s="1519">
        <v>0.5</v>
      </c>
      <c r="L128" s="1077"/>
      <c r="M128" s="1103" t="str">
        <f>IF(AND(ISNUMBER(C128),ISNUMBER(D128),ISNUMBER(I128)),SUM(C128:D128)*I128,"")</f>
        <v/>
      </c>
      <c r="N128" s="1103" t="str">
        <f>IF(AND(ISNUMBER(E128),ISNUMBER(F128),ISNUMBER(J128)),SUM(E128:F128)*J128,"")</f>
        <v/>
      </c>
      <c r="O128" s="1103" t="str">
        <f>IF(AND(ISNUMBER(G128),ISNUMBER(K128)),G128*K128,"")</f>
        <v/>
      </c>
      <c r="P128" s="1102" t="str">
        <f>IF(AND(ISNUMBER(M128),ISNUMBER(O128)),SUM(M128:O128),"")</f>
        <v/>
      </c>
      <c r="Q128" s="1078"/>
      <c r="R128" s="1618">
        <f>IF(ISNUMBER(P128),1,0)</f>
        <v>0</v>
      </c>
    </row>
    <row r="129" spans="1:18" ht="15" customHeight="1" x14ac:dyDescent="0.2">
      <c r="A129" s="1076"/>
      <c r="B129" s="1507" t="s">
        <v>1142</v>
      </c>
      <c r="C129" s="1639"/>
      <c r="D129" s="1485"/>
      <c r="E129" s="1485"/>
      <c r="F129" s="1485"/>
      <c r="G129" s="1531"/>
      <c r="H129" s="1077"/>
      <c r="I129" s="1493"/>
      <c r="J129" s="1490"/>
      <c r="K129" s="1531"/>
      <c r="L129" s="1077"/>
      <c r="M129" s="1516"/>
      <c r="N129" s="716"/>
      <c r="O129" s="716"/>
      <c r="P129" s="718"/>
      <c r="Q129" s="1078"/>
    </row>
    <row r="130" spans="1:18" ht="15" customHeight="1" x14ac:dyDescent="0.2">
      <c r="A130" s="1076"/>
      <c r="B130" s="1629" t="s">
        <v>1253</v>
      </c>
      <c r="C130" s="1637"/>
      <c r="D130" s="1486"/>
      <c r="E130" s="1486"/>
      <c r="F130" s="1486"/>
      <c r="G130" s="1488"/>
      <c r="H130" s="1077"/>
      <c r="I130" s="1494">
        <v>0.5</v>
      </c>
      <c r="J130" s="1494">
        <v>0.5</v>
      </c>
      <c r="K130" s="1519">
        <v>0.5</v>
      </c>
      <c r="L130" s="1077"/>
      <c r="M130" s="1103" t="str">
        <f t="shared" ref="M130:M132" si="94">IF(AND(ISNUMBER(C130),ISNUMBER(D130),ISNUMBER(I130)),SUM(C130:D130)*I130,"")</f>
        <v/>
      </c>
      <c r="N130" s="1103" t="str">
        <f t="shared" ref="N130:N132" si="95">IF(AND(ISNUMBER(E130),ISNUMBER(F130),ISNUMBER(J130)),SUM(E130:F130)*J130,"")</f>
        <v/>
      </c>
      <c r="O130" s="1103" t="str">
        <f>IF(AND(ISNUMBER(G130),ISNUMBER(K130)),G130*K130,"")</f>
        <v/>
      </c>
      <c r="P130" s="1102" t="str">
        <f t="shared" ref="P130:P132" si="96">IF(AND(ISNUMBER(M130),ISNUMBER(O130)),SUM(M130:O130),"")</f>
        <v/>
      </c>
      <c r="Q130" s="1078"/>
      <c r="R130" s="1618">
        <f t="shared" ref="R130:R132" si="97">IF(ISNUMBER(P130),1,0)</f>
        <v>0</v>
      </c>
    </row>
    <row r="131" spans="1:18" ht="15" customHeight="1" x14ac:dyDescent="0.2">
      <c r="A131" s="1076"/>
      <c r="B131" s="1629" t="s">
        <v>1254</v>
      </c>
      <c r="C131" s="1637"/>
      <c r="D131" s="1486"/>
      <c r="E131" s="1486"/>
      <c r="F131" s="1486"/>
      <c r="G131" s="1488"/>
      <c r="H131" s="1077"/>
      <c r="I131" s="1494">
        <v>0.5</v>
      </c>
      <c r="J131" s="1494">
        <v>0.5</v>
      </c>
      <c r="K131" s="1519">
        <v>0.5</v>
      </c>
      <c r="L131" s="1077"/>
      <c r="M131" s="1103" t="str">
        <f t="shared" si="94"/>
        <v/>
      </c>
      <c r="N131" s="1103" t="str">
        <f t="shared" si="95"/>
        <v/>
      </c>
      <c r="O131" s="1103" t="str">
        <f>IF(AND(ISNUMBER(G131),ISNUMBER(K131)),G131*K131,"")</f>
        <v/>
      </c>
      <c r="P131" s="1102" t="str">
        <f t="shared" si="96"/>
        <v/>
      </c>
      <c r="Q131" s="1078"/>
      <c r="R131" s="1618">
        <f t="shared" si="97"/>
        <v>0</v>
      </c>
    </row>
    <row r="132" spans="1:18" ht="15" customHeight="1" x14ac:dyDescent="0.2">
      <c r="A132" s="1076"/>
      <c r="B132" s="1629" t="s">
        <v>1177</v>
      </c>
      <c r="C132" s="1637"/>
      <c r="D132" s="1486"/>
      <c r="E132" s="1486"/>
      <c r="F132" s="1486"/>
      <c r="G132" s="1488"/>
      <c r="H132" s="1077"/>
      <c r="I132" s="1494">
        <v>0.5</v>
      </c>
      <c r="J132" s="1494">
        <v>0.5</v>
      </c>
      <c r="K132" s="1519">
        <v>0.5</v>
      </c>
      <c r="L132" s="1077"/>
      <c r="M132" s="1103" t="str">
        <f t="shared" si="94"/>
        <v/>
      </c>
      <c r="N132" s="1103" t="str">
        <f t="shared" si="95"/>
        <v/>
      </c>
      <c r="O132" s="1103" t="str">
        <f>IF(AND(ISNUMBER(G132),ISNUMBER(K132)),G132*K132,"")</f>
        <v/>
      </c>
      <c r="P132" s="1102" t="str">
        <f t="shared" si="96"/>
        <v/>
      </c>
      <c r="Q132" s="1078"/>
      <c r="R132" s="1618">
        <f t="shared" si="97"/>
        <v>0</v>
      </c>
    </row>
    <row r="133" spans="1:18" ht="15" customHeight="1" x14ac:dyDescent="0.2">
      <c r="A133" s="1076"/>
      <c r="B133" s="1507" t="s">
        <v>1143</v>
      </c>
      <c r="C133" s="1639"/>
      <c r="D133" s="1485"/>
      <c r="E133" s="1485"/>
      <c r="F133" s="1485"/>
      <c r="G133" s="1531"/>
      <c r="H133" s="1077"/>
      <c r="I133" s="1493"/>
      <c r="J133" s="1490"/>
      <c r="K133" s="1531"/>
      <c r="L133" s="1077"/>
      <c r="M133" s="1516"/>
      <c r="N133" s="716"/>
      <c r="O133" s="716"/>
      <c r="P133" s="718"/>
      <c r="Q133" s="1078"/>
    </row>
    <row r="134" spans="1:18" ht="15" customHeight="1" x14ac:dyDescent="0.2">
      <c r="A134" s="1076"/>
      <c r="B134" s="1629" t="s">
        <v>1253</v>
      </c>
      <c r="C134" s="1637"/>
      <c r="D134" s="1486"/>
      <c r="E134" s="1486"/>
      <c r="F134" s="1486"/>
      <c r="G134" s="1488"/>
      <c r="H134" s="1077"/>
      <c r="I134" s="1494">
        <v>0.5</v>
      </c>
      <c r="J134" s="1494">
        <v>0.5</v>
      </c>
      <c r="K134" s="1519">
        <v>0.5</v>
      </c>
      <c r="L134" s="1077"/>
      <c r="M134" s="1103" t="str">
        <f t="shared" ref="M134:M136" si="98">IF(AND(ISNUMBER(C134),ISNUMBER(D134),ISNUMBER(I134)),SUM(C134:D134)*I134,"")</f>
        <v/>
      </c>
      <c r="N134" s="1103" t="str">
        <f t="shared" ref="N134:N136" si="99">IF(AND(ISNUMBER(E134),ISNUMBER(F134),ISNUMBER(J134)),SUM(E134:F134)*J134,"")</f>
        <v/>
      </c>
      <c r="O134" s="1103" t="str">
        <f>IF(AND(ISNUMBER(G134),ISNUMBER(K134)),G134*K134,"")</f>
        <v/>
      </c>
      <c r="P134" s="1102" t="str">
        <f t="shared" ref="P134:P136" si="100">IF(AND(ISNUMBER(M134),ISNUMBER(O134)),SUM(M134:O134),"")</f>
        <v/>
      </c>
      <c r="Q134" s="1078"/>
      <c r="R134" s="1618">
        <f t="shared" ref="R134:R136" si="101">IF(ISNUMBER(P134),1,0)</f>
        <v>0</v>
      </c>
    </row>
    <row r="135" spans="1:18" ht="15" customHeight="1" x14ac:dyDescent="0.2">
      <c r="A135" s="1076"/>
      <c r="B135" s="1629" t="s">
        <v>1254</v>
      </c>
      <c r="C135" s="1637"/>
      <c r="D135" s="1486"/>
      <c r="E135" s="1486"/>
      <c r="F135" s="1486"/>
      <c r="G135" s="1488"/>
      <c r="H135" s="1077"/>
      <c r="I135" s="1494">
        <v>0.5</v>
      </c>
      <c r="J135" s="1494">
        <v>0.5</v>
      </c>
      <c r="K135" s="1519">
        <v>0.5</v>
      </c>
      <c r="L135" s="1077"/>
      <c r="M135" s="1103" t="str">
        <f t="shared" si="98"/>
        <v/>
      </c>
      <c r="N135" s="1103" t="str">
        <f t="shared" si="99"/>
        <v/>
      </c>
      <c r="O135" s="1103" t="str">
        <f>IF(AND(ISNUMBER(G135),ISNUMBER(K135)),G135*K135,"")</f>
        <v/>
      </c>
      <c r="P135" s="1102" t="str">
        <f t="shared" si="100"/>
        <v/>
      </c>
      <c r="Q135" s="1078"/>
      <c r="R135" s="1618">
        <f t="shared" si="101"/>
        <v>0</v>
      </c>
    </row>
    <row r="136" spans="1:18" ht="15" customHeight="1" x14ac:dyDescent="0.2">
      <c r="A136" s="1076"/>
      <c r="B136" s="1629" t="s">
        <v>1177</v>
      </c>
      <c r="C136" s="1637"/>
      <c r="D136" s="1486"/>
      <c r="E136" s="1486"/>
      <c r="F136" s="1486"/>
      <c r="G136" s="1488"/>
      <c r="H136" s="1077"/>
      <c r="I136" s="1494">
        <v>1</v>
      </c>
      <c r="J136" s="1494">
        <v>1</v>
      </c>
      <c r="K136" s="1519">
        <v>1</v>
      </c>
      <c r="L136" s="1077"/>
      <c r="M136" s="1103" t="str">
        <f t="shared" si="98"/>
        <v/>
      </c>
      <c r="N136" s="1103" t="str">
        <f t="shared" si="99"/>
        <v/>
      </c>
      <c r="O136" s="1103" t="str">
        <f>IF(AND(ISNUMBER(G136),ISNUMBER(K136)),G136*K136,"")</f>
        <v/>
      </c>
      <c r="P136" s="1102" t="str">
        <f t="shared" si="100"/>
        <v/>
      </c>
      <c r="Q136" s="1078"/>
      <c r="R136" s="1618">
        <f t="shared" si="101"/>
        <v>0</v>
      </c>
    </row>
    <row r="137" spans="1:18" ht="15" customHeight="1" x14ac:dyDescent="0.2">
      <c r="A137" s="1076"/>
      <c r="B137" s="1510" t="s">
        <v>1257</v>
      </c>
      <c r="C137" s="1639"/>
      <c r="D137" s="1485"/>
      <c r="E137" s="1485"/>
      <c r="F137" s="1485"/>
      <c r="G137" s="1531"/>
      <c r="H137" s="1077"/>
      <c r="I137" s="1493"/>
      <c r="J137" s="1490"/>
      <c r="K137" s="1531"/>
      <c r="L137" s="1077"/>
      <c r="M137" s="1516"/>
      <c r="N137" s="716"/>
      <c r="O137" s="716"/>
      <c r="P137" s="718"/>
      <c r="Q137" s="1078"/>
    </row>
    <row r="138" spans="1:18" ht="15" customHeight="1" x14ac:dyDescent="0.2">
      <c r="A138" s="1076"/>
      <c r="B138" s="1507" t="s">
        <v>1141</v>
      </c>
      <c r="C138" s="1637"/>
      <c r="D138" s="1486"/>
      <c r="E138" s="1486"/>
      <c r="F138" s="1486"/>
      <c r="G138" s="1488"/>
      <c r="H138" s="1077"/>
      <c r="I138" s="1494">
        <v>0.5</v>
      </c>
      <c r="J138" s="1494">
        <v>0.5</v>
      </c>
      <c r="K138" s="1519">
        <v>1</v>
      </c>
      <c r="L138" s="1077"/>
      <c r="M138" s="1103" t="str">
        <f>IF(AND(ISNUMBER(C138),ISNUMBER(D138),ISNUMBER(I138)),SUM(C138:D138)*I138,"")</f>
        <v/>
      </c>
      <c r="N138" s="1103" t="str">
        <f>IF(AND(ISNUMBER(E138),ISNUMBER(F138),ISNUMBER(J138)),SUM(E138:F138)*J138,"")</f>
        <v/>
      </c>
      <c r="O138" s="1103" t="str">
        <f>IF(AND(ISNUMBER(G138),ISNUMBER(K138)),G138*K138,"")</f>
        <v/>
      </c>
      <c r="P138" s="1102" t="str">
        <f>IF(AND(ISNUMBER(M138),ISNUMBER(O138)),SUM(M138:O138),"")</f>
        <v/>
      </c>
      <c r="Q138" s="1078"/>
      <c r="R138" s="1618">
        <f>IF(ISNUMBER(P138),1,0)</f>
        <v>0</v>
      </c>
    </row>
    <row r="139" spans="1:18" ht="15" customHeight="1" x14ac:dyDescent="0.2">
      <c r="A139" s="1076"/>
      <c r="B139" s="1507" t="s">
        <v>1142</v>
      </c>
      <c r="C139" s="1639"/>
      <c r="D139" s="1485"/>
      <c r="E139" s="1485"/>
      <c r="F139" s="1485"/>
      <c r="G139" s="1531"/>
      <c r="H139" s="1077"/>
      <c r="I139" s="1493"/>
      <c r="J139" s="1490"/>
      <c r="K139" s="1531"/>
      <c r="L139" s="1077"/>
      <c r="M139" s="1516"/>
      <c r="N139" s="716"/>
      <c r="O139" s="716"/>
      <c r="P139" s="718"/>
      <c r="Q139" s="1078"/>
    </row>
    <row r="140" spans="1:18" ht="15" customHeight="1" x14ac:dyDescent="0.2">
      <c r="A140" s="1076"/>
      <c r="B140" s="1629" t="s">
        <v>1253</v>
      </c>
      <c r="C140" s="1637"/>
      <c r="D140" s="1486"/>
      <c r="E140" s="1486"/>
      <c r="F140" s="1486"/>
      <c r="G140" s="1488"/>
      <c r="H140" s="1077"/>
      <c r="I140" s="1494">
        <v>0.5</v>
      </c>
      <c r="J140" s="1494">
        <v>0.5</v>
      </c>
      <c r="K140" s="1519">
        <v>1</v>
      </c>
      <c r="L140" s="1077"/>
      <c r="M140" s="1103" t="str">
        <f>IF(AND(ISNUMBER(C140),ISNUMBER(D140),ISNUMBER(I140)),SUM(C140:D140)*I140,"")</f>
        <v/>
      </c>
      <c r="N140" s="1103" t="str">
        <f>IF(AND(ISNUMBER(E140),ISNUMBER(F140),ISNUMBER(J140)),SUM(E140:F140)*J140,"")</f>
        <v/>
      </c>
      <c r="O140" s="1103" t="str">
        <f>IF(AND(ISNUMBER(G140),ISNUMBER(K140)),G140*K140,"")</f>
        <v/>
      </c>
      <c r="P140" s="1102" t="str">
        <f t="shared" ref="P140:P142" si="102">IF(AND(ISNUMBER(M140),ISNUMBER(O140)),SUM(M140:O140),"")</f>
        <v/>
      </c>
      <c r="Q140" s="1078"/>
      <c r="R140" s="1618">
        <f t="shared" ref="R140:R142" si="103">IF(ISNUMBER(P140),1,0)</f>
        <v>0</v>
      </c>
    </row>
    <row r="141" spans="1:18" ht="15" customHeight="1" x14ac:dyDescent="0.2">
      <c r="A141" s="1076"/>
      <c r="B141" s="1629" t="s">
        <v>1254</v>
      </c>
      <c r="C141" s="1637"/>
      <c r="D141" s="1486"/>
      <c r="E141" s="1486"/>
      <c r="F141" s="1486"/>
      <c r="G141" s="1488"/>
      <c r="H141" s="1077"/>
      <c r="I141" s="1494">
        <v>0.5</v>
      </c>
      <c r="J141" s="1494">
        <v>0.5</v>
      </c>
      <c r="K141" s="1519">
        <v>1</v>
      </c>
      <c r="L141" s="1077"/>
      <c r="M141" s="1103" t="str">
        <f>IF(AND(ISNUMBER(C141),ISNUMBER(D141),ISNUMBER(I141)),SUM(C141:D141)*I141,"")</f>
        <v/>
      </c>
      <c r="N141" s="1103" t="str">
        <f>IF(AND(ISNUMBER(E141),ISNUMBER(F141),ISNUMBER(J141)),SUM(E141:F141)*J141,"")</f>
        <v/>
      </c>
      <c r="O141" s="1103" t="str">
        <f>IF(AND(ISNUMBER(G141),ISNUMBER(K141)),G141*K141,"")</f>
        <v/>
      </c>
      <c r="P141" s="1102" t="str">
        <f t="shared" si="102"/>
        <v/>
      </c>
      <c r="Q141" s="1078"/>
      <c r="R141" s="1618">
        <f t="shared" si="103"/>
        <v>0</v>
      </c>
    </row>
    <row r="142" spans="1:18" ht="15" customHeight="1" x14ac:dyDescent="0.2">
      <c r="A142" s="1076"/>
      <c r="B142" s="1629" t="s">
        <v>1177</v>
      </c>
      <c r="C142" s="1637"/>
      <c r="D142" s="1486"/>
      <c r="E142" s="1486"/>
      <c r="F142" s="1486"/>
      <c r="G142" s="1488"/>
      <c r="H142" s="1077"/>
      <c r="I142" s="1494">
        <v>0.5</v>
      </c>
      <c r="J142" s="1494">
        <v>0.5</v>
      </c>
      <c r="K142" s="1519">
        <v>1</v>
      </c>
      <c r="L142" s="1077"/>
      <c r="M142" s="1103" t="str">
        <f>IF(AND(ISNUMBER(C142),ISNUMBER(D142),ISNUMBER(I142)),SUM(C142:D142)*I142,"")</f>
        <v/>
      </c>
      <c r="N142" s="1103" t="str">
        <f>IF(AND(ISNUMBER(E142),ISNUMBER(F142),ISNUMBER(J142)),SUM(E142:F142)*J142,"")</f>
        <v/>
      </c>
      <c r="O142" s="1103" t="str">
        <f>IF(AND(ISNUMBER(G142),ISNUMBER(K142)),G142*K142,"")</f>
        <v/>
      </c>
      <c r="P142" s="1102" t="str">
        <f t="shared" si="102"/>
        <v/>
      </c>
      <c r="Q142" s="1078"/>
      <c r="R142" s="1618">
        <f t="shared" si="103"/>
        <v>0</v>
      </c>
    </row>
    <row r="143" spans="1:18" ht="15" customHeight="1" x14ac:dyDescent="0.2">
      <c r="A143" s="1076"/>
      <c r="B143" s="1507" t="s">
        <v>1143</v>
      </c>
      <c r="C143" s="1639"/>
      <c r="D143" s="1485"/>
      <c r="E143" s="1485"/>
      <c r="F143" s="1485"/>
      <c r="G143" s="1531"/>
      <c r="H143" s="1077"/>
      <c r="I143" s="1493"/>
      <c r="J143" s="1490"/>
      <c r="K143" s="1531"/>
      <c r="L143" s="1077"/>
      <c r="M143" s="1516"/>
      <c r="N143" s="716"/>
      <c r="O143" s="716"/>
      <c r="P143" s="718"/>
      <c r="Q143" s="1078"/>
    </row>
    <row r="144" spans="1:18" ht="15" customHeight="1" x14ac:dyDescent="0.2">
      <c r="A144" s="1076"/>
      <c r="B144" s="1629" t="s">
        <v>1253</v>
      </c>
      <c r="C144" s="1637"/>
      <c r="D144" s="1486"/>
      <c r="E144" s="1486"/>
      <c r="F144" s="1486"/>
      <c r="G144" s="1488"/>
      <c r="H144" s="1077"/>
      <c r="I144" s="1494">
        <v>0.5</v>
      </c>
      <c r="J144" s="1494">
        <v>0.5</v>
      </c>
      <c r="K144" s="1519">
        <v>1</v>
      </c>
      <c r="L144" s="1077"/>
      <c r="M144" s="1103" t="str">
        <f>IF(AND(ISNUMBER(C144),ISNUMBER(D144),ISNUMBER(I144)),SUM(C144:D144)*I144,"")</f>
        <v/>
      </c>
      <c r="N144" s="1103" t="str">
        <f>IF(AND(ISNUMBER(E144),ISNUMBER(F144),ISNUMBER(J144)),SUM(E144:F144)*J144,"")</f>
        <v/>
      </c>
      <c r="O144" s="1103" t="str">
        <f>IF(AND(ISNUMBER(G144),ISNUMBER(K144)),G144*K144,"")</f>
        <v/>
      </c>
      <c r="P144" s="1102" t="str">
        <f t="shared" ref="P144:P146" si="104">IF(AND(ISNUMBER(M144),ISNUMBER(O144)),SUM(M144:O144),"")</f>
        <v/>
      </c>
      <c r="Q144" s="1078"/>
      <c r="R144" s="1618">
        <f t="shared" ref="R144:R146" si="105">IF(ISNUMBER(P144),1,0)</f>
        <v>0</v>
      </c>
    </row>
    <row r="145" spans="1:18" ht="15" customHeight="1" x14ac:dyDescent="0.2">
      <c r="A145" s="1076"/>
      <c r="B145" s="1629" t="s">
        <v>1254</v>
      </c>
      <c r="C145" s="1637"/>
      <c r="D145" s="1486"/>
      <c r="E145" s="1486"/>
      <c r="F145" s="1486"/>
      <c r="G145" s="1488"/>
      <c r="H145" s="1077"/>
      <c r="I145" s="1494">
        <v>0.5</v>
      </c>
      <c r="J145" s="1494">
        <v>0.5</v>
      </c>
      <c r="K145" s="1519">
        <v>1</v>
      </c>
      <c r="L145" s="1077"/>
      <c r="M145" s="1103" t="str">
        <f>IF(AND(ISNUMBER(C145),ISNUMBER(D145),ISNUMBER(I145)),SUM(C145:D145)*I145,"")</f>
        <v/>
      </c>
      <c r="N145" s="1103" t="str">
        <f>IF(AND(ISNUMBER(E145),ISNUMBER(F145),ISNUMBER(J145)),SUM(E145:F145)*J145,"")</f>
        <v/>
      </c>
      <c r="O145" s="1103" t="str">
        <f>IF(AND(ISNUMBER(G145),ISNUMBER(K145)),G145*K145,"")</f>
        <v/>
      </c>
      <c r="P145" s="1102" t="str">
        <f t="shared" si="104"/>
        <v/>
      </c>
      <c r="Q145" s="1078"/>
      <c r="R145" s="1618">
        <f t="shared" si="105"/>
        <v>0</v>
      </c>
    </row>
    <row r="146" spans="1:18" ht="15" customHeight="1" x14ac:dyDescent="0.2">
      <c r="A146" s="1076"/>
      <c r="B146" s="1629" t="s">
        <v>1177</v>
      </c>
      <c r="C146" s="1637"/>
      <c r="D146" s="1486"/>
      <c r="E146" s="1486"/>
      <c r="F146" s="1486"/>
      <c r="G146" s="1488"/>
      <c r="H146" s="1077"/>
      <c r="I146" s="1494">
        <v>1</v>
      </c>
      <c r="J146" s="1494">
        <v>1</v>
      </c>
      <c r="K146" s="1519">
        <v>1</v>
      </c>
      <c r="L146" s="1077"/>
      <c r="M146" s="1103" t="str">
        <f>IF(AND(ISNUMBER(C146),ISNUMBER(D146),ISNUMBER(I146)),SUM(C146:D146)*I146,"")</f>
        <v/>
      </c>
      <c r="N146" s="1103" t="str">
        <f>IF(AND(ISNUMBER(E146),ISNUMBER(F146),ISNUMBER(J146)),SUM(E146:F146)*J146,"")</f>
        <v/>
      </c>
      <c r="O146" s="1103" t="str">
        <f>IF(AND(ISNUMBER(G146),ISNUMBER(K146)),G146*K146,"")</f>
        <v/>
      </c>
      <c r="P146" s="1102" t="str">
        <f t="shared" si="104"/>
        <v/>
      </c>
      <c r="Q146" s="1078"/>
      <c r="R146" s="1618">
        <f t="shared" si="105"/>
        <v>0</v>
      </c>
    </row>
    <row r="147" spans="1:18" ht="15" customHeight="1" x14ac:dyDescent="0.2">
      <c r="A147" s="1076"/>
      <c r="B147" s="1506" t="s">
        <v>1148</v>
      </c>
      <c r="C147" s="1639"/>
      <c r="D147" s="1485"/>
      <c r="E147" s="1485"/>
      <c r="F147" s="1485"/>
      <c r="G147" s="1531"/>
      <c r="H147" s="1077"/>
      <c r="I147" s="1493"/>
      <c r="J147" s="1490"/>
      <c r="K147" s="1531"/>
      <c r="L147" s="1077"/>
      <c r="M147" s="1516"/>
      <c r="N147" s="716"/>
      <c r="O147" s="716"/>
      <c r="P147" s="718"/>
      <c r="Q147" s="1078"/>
    </row>
    <row r="148" spans="1:18" ht="15" customHeight="1" x14ac:dyDescent="0.2">
      <c r="A148" s="1076"/>
      <c r="B148" s="1507" t="s">
        <v>1141</v>
      </c>
      <c r="C148" s="1637"/>
      <c r="D148" s="1486"/>
      <c r="E148" s="1486"/>
      <c r="F148" s="1486"/>
      <c r="G148" s="1531"/>
      <c r="H148" s="1077"/>
      <c r="I148" s="1494">
        <v>0.5</v>
      </c>
      <c r="J148" s="1494">
        <v>0.5</v>
      </c>
      <c r="K148" s="1531"/>
      <c r="L148" s="1077"/>
      <c r="M148" s="1103" t="str">
        <f>IF(AND(ISNUMBER(C148),ISNUMBER(D148),ISNUMBER(I148)),SUM(C148:D148)*I148,"")</f>
        <v/>
      </c>
      <c r="N148" s="1103" t="str">
        <f>IF(AND(ISNUMBER(E148),ISNUMBER(F148),ISNUMBER(J148)),SUM(E148:F148)*J148,"")</f>
        <v/>
      </c>
      <c r="O148" s="1490"/>
      <c r="P148" s="1102" t="str">
        <f>IF(AND(ISNUMBER(M148),ISNUMBER(N148)),SUM(M148:N148),"")</f>
        <v/>
      </c>
      <c r="Q148" s="1078"/>
      <c r="R148" s="1618">
        <f>IF(ISNUMBER(P148),1,0)</f>
        <v>0</v>
      </c>
    </row>
    <row r="149" spans="1:18" ht="15" customHeight="1" x14ac:dyDescent="0.2">
      <c r="A149" s="1076"/>
      <c r="B149" s="1507" t="s">
        <v>1142</v>
      </c>
      <c r="C149" s="1639"/>
      <c r="D149" s="1485"/>
      <c r="E149" s="1485"/>
      <c r="F149" s="1485"/>
      <c r="G149" s="1531"/>
      <c r="H149" s="1077"/>
      <c r="I149" s="1493"/>
      <c r="J149" s="1490"/>
      <c r="K149" s="1531"/>
      <c r="L149" s="1077"/>
      <c r="M149" s="1516"/>
      <c r="N149" s="716"/>
      <c r="O149" s="1490"/>
      <c r="P149" s="718"/>
      <c r="Q149" s="1078"/>
    </row>
    <row r="150" spans="1:18" ht="15" customHeight="1" x14ac:dyDescent="0.2">
      <c r="A150" s="1076"/>
      <c r="B150" s="1629" t="s">
        <v>1253</v>
      </c>
      <c r="C150" s="1637"/>
      <c r="D150" s="1486"/>
      <c r="E150" s="1486"/>
      <c r="F150" s="1486"/>
      <c r="G150" s="1531"/>
      <c r="H150" s="1077"/>
      <c r="I150" s="1494">
        <v>0.5</v>
      </c>
      <c r="J150" s="1494">
        <v>0.5</v>
      </c>
      <c r="K150" s="1531"/>
      <c r="L150" s="1077"/>
      <c r="M150" s="1103" t="str">
        <f>IF(AND(ISNUMBER(C150),ISNUMBER(D150),ISNUMBER(I150)),SUM(C150:D150)*I150,"")</f>
        <v/>
      </c>
      <c r="N150" s="1103" t="str">
        <f>IF(AND(ISNUMBER(E150),ISNUMBER(F150),ISNUMBER(J150)),SUM(E150:F150)*J150,"")</f>
        <v/>
      </c>
      <c r="O150" s="1490"/>
      <c r="P150" s="1102" t="str">
        <f t="shared" ref="P150:P152" si="106">IF(AND(ISNUMBER(M150),ISNUMBER(N150)),SUM(M150:N150),"")</f>
        <v/>
      </c>
      <c r="Q150" s="1078"/>
      <c r="R150" s="1618">
        <f t="shared" ref="R150:R152" si="107">IF(ISNUMBER(P150),1,0)</f>
        <v>0</v>
      </c>
    </row>
    <row r="151" spans="1:18" ht="15" customHeight="1" x14ac:dyDescent="0.2">
      <c r="A151" s="1076"/>
      <c r="B151" s="1629" t="s">
        <v>1254</v>
      </c>
      <c r="C151" s="1637"/>
      <c r="D151" s="1486"/>
      <c r="E151" s="1486"/>
      <c r="F151" s="1486"/>
      <c r="G151" s="1531"/>
      <c r="H151" s="1077"/>
      <c r="I151" s="1494">
        <v>0.5</v>
      </c>
      <c r="J151" s="1494">
        <v>0.5</v>
      </c>
      <c r="K151" s="1531"/>
      <c r="L151" s="1077"/>
      <c r="M151" s="1103" t="str">
        <f>IF(AND(ISNUMBER(C151),ISNUMBER(D151),ISNUMBER(I151)),SUM(C151:D151)*I151,"")</f>
        <v/>
      </c>
      <c r="N151" s="1103" t="str">
        <f>IF(AND(ISNUMBER(E151),ISNUMBER(F151),ISNUMBER(J151)),SUM(E151:F151)*J151,"")</f>
        <v/>
      </c>
      <c r="O151" s="1490"/>
      <c r="P151" s="1102" t="str">
        <f t="shared" si="106"/>
        <v/>
      </c>
      <c r="Q151" s="1078"/>
      <c r="R151" s="1618">
        <f t="shared" si="107"/>
        <v>0</v>
      </c>
    </row>
    <row r="152" spans="1:18" ht="15" customHeight="1" x14ac:dyDescent="0.2">
      <c r="A152" s="1076"/>
      <c r="B152" s="1629" t="s">
        <v>1177</v>
      </c>
      <c r="C152" s="1637"/>
      <c r="D152" s="1486"/>
      <c r="E152" s="1486"/>
      <c r="F152" s="1486"/>
      <c r="G152" s="1531"/>
      <c r="H152" s="1077"/>
      <c r="I152" s="1494">
        <v>0.5</v>
      </c>
      <c r="J152" s="1494">
        <v>0.5</v>
      </c>
      <c r="K152" s="1531"/>
      <c r="L152" s="1077"/>
      <c r="M152" s="1103" t="str">
        <f>IF(AND(ISNUMBER(C152),ISNUMBER(D152),ISNUMBER(I152)),SUM(C152:D152)*I152,"")</f>
        <v/>
      </c>
      <c r="N152" s="1103" t="str">
        <f>IF(AND(ISNUMBER(E152),ISNUMBER(F152),ISNUMBER(J152)),SUM(E152:F152)*J152,"")</f>
        <v/>
      </c>
      <c r="O152" s="1490"/>
      <c r="P152" s="1102" t="str">
        <f t="shared" si="106"/>
        <v/>
      </c>
      <c r="Q152" s="1078"/>
      <c r="R152" s="1618">
        <f t="shared" si="107"/>
        <v>0</v>
      </c>
    </row>
    <row r="153" spans="1:18" ht="15" customHeight="1" x14ac:dyDescent="0.2">
      <c r="A153" s="1076"/>
      <c r="B153" s="1507" t="s">
        <v>1143</v>
      </c>
      <c r="C153" s="1639"/>
      <c r="D153" s="1485"/>
      <c r="E153" s="1485"/>
      <c r="F153" s="1485"/>
      <c r="G153" s="1531"/>
      <c r="H153" s="1077"/>
      <c r="I153" s="1493"/>
      <c r="J153" s="1490"/>
      <c r="K153" s="1531"/>
      <c r="L153" s="1077"/>
      <c r="M153" s="1516"/>
      <c r="N153" s="716"/>
      <c r="O153" s="1490"/>
      <c r="P153" s="718"/>
      <c r="Q153" s="1078"/>
    </row>
    <row r="154" spans="1:18" ht="15" customHeight="1" x14ac:dyDescent="0.2">
      <c r="A154" s="1076"/>
      <c r="B154" s="1629" t="s">
        <v>1253</v>
      </c>
      <c r="C154" s="1637"/>
      <c r="D154" s="1486"/>
      <c r="E154" s="1486"/>
      <c r="F154" s="1486"/>
      <c r="G154" s="1531"/>
      <c r="H154" s="1077"/>
      <c r="I154" s="1494">
        <v>0.5</v>
      </c>
      <c r="J154" s="1494">
        <v>0.5</v>
      </c>
      <c r="K154" s="1531"/>
      <c r="L154" s="1077"/>
      <c r="M154" s="1103" t="str">
        <f>IF(AND(ISNUMBER(C154),ISNUMBER(D154),ISNUMBER(I154)),SUM(C154:D154)*I154,"")</f>
        <v/>
      </c>
      <c r="N154" s="1103" t="str">
        <f>IF(AND(ISNUMBER(E154),ISNUMBER(F154),ISNUMBER(J154)),SUM(E154:F154)*J154,"")</f>
        <v/>
      </c>
      <c r="O154" s="1490"/>
      <c r="P154" s="1102" t="str">
        <f t="shared" ref="P154:P156" si="108">IF(AND(ISNUMBER(M154),ISNUMBER(N154)),SUM(M154:N154),"")</f>
        <v/>
      </c>
      <c r="Q154" s="1078"/>
      <c r="R154" s="1618">
        <f t="shared" ref="R154:R156" si="109">IF(ISNUMBER(P154),1,0)</f>
        <v>0</v>
      </c>
    </row>
    <row r="155" spans="1:18" ht="15" customHeight="1" x14ac:dyDescent="0.2">
      <c r="A155" s="1076"/>
      <c r="B155" s="1629" t="s">
        <v>1254</v>
      </c>
      <c r="C155" s="1637"/>
      <c r="D155" s="1486"/>
      <c r="E155" s="1486"/>
      <c r="F155" s="1486"/>
      <c r="G155" s="1531"/>
      <c r="H155" s="1077"/>
      <c r="I155" s="1494">
        <v>0.5</v>
      </c>
      <c r="J155" s="1494">
        <v>0.5</v>
      </c>
      <c r="K155" s="1531"/>
      <c r="L155" s="1077"/>
      <c r="M155" s="1103" t="str">
        <f>IF(AND(ISNUMBER(C155),ISNUMBER(D155),ISNUMBER(I155)),SUM(C155:D155)*I155,"")</f>
        <v/>
      </c>
      <c r="N155" s="1103" t="str">
        <f>IF(AND(ISNUMBER(E155),ISNUMBER(F155),ISNUMBER(J155)),SUM(E155:F155)*J155,"")</f>
        <v/>
      </c>
      <c r="O155" s="1490"/>
      <c r="P155" s="1102" t="str">
        <f t="shared" si="108"/>
        <v/>
      </c>
      <c r="Q155" s="1078"/>
      <c r="R155" s="1618">
        <f t="shared" si="109"/>
        <v>0</v>
      </c>
    </row>
    <row r="156" spans="1:18" ht="15" customHeight="1" x14ac:dyDescent="0.2">
      <c r="A156" s="1076"/>
      <c r="B156" s="1629" t="s">
        <v>1177</v>
      </c>
      <c r="C156" s="1637"/>
      <c r="D156" s="1486"/>
      <c r="E156" s="1486"/>
      <c r="F156" s="1486"/>
      <c r="G156" s="1531"/>
      <c r="H156" s="1077"/>
      <c r="I156" s="1494">
        <v>1</v>
      </c>
      <c r="J156" s="1494">
        <v>1</v>
      </c>
      <c r="K156" s="1531"/>
      <c r="L156" s="1077"/>
      <c r="M156" s="1103" t="str">
        <f>IF(AND(ISNUMBER(C156),ISNUMBER(D156),ISNUMBER(I156)),SUM(C156:D156)*I156,"")</f>
        <v/>
      </c>
      <c r="N156" s="1103" t="str">
        <f>IF(AND(ISNUMBER(E156),ISNUMBER(F156),ISNUMBER(J156)),SUM(E156:F156)*J156,"")</f>
        <v/>
      </c>
      <c r="O156" s="1490"/>
      <c r="P156" s="1102" t="str">
        <f t="shared" si="108"/>
        <v/>
      </c>
      <c r="Q156" s="1078"/>
      <c r="R156" s="1618">
        <f t="shared" si="109"/>
        <v>0</v>
      </c>
    </row>
    <row r="157" spans="1:18" ht="15" customHeight="1" x14ac:dyDescent="0.2">
      <c r="A157" s="1076"/>
      <c r="B157" s="1506" t="s">
        <v>1149</v>
      </c>
      <c r="C157" s="1639"/>
      <c r="D157" s="1485"/>
      <c r="E157" s="1485"/>
      <c r="F157" s="1485"/>
      <c r="G157" s="1531"/>
      <c r="H157" s="1077"/>
      <c r="I157" s="1493"/>
      <c r="J157" s="1490"/>
      <c r="K157" s="1531"/>
      <c r="L157" s="1077"/>
      <c r="M157" s="1516"/>
      <c r="N157" s="716"/>
      <c r="O157" s="1490"/>
      <c r="P157" s="718"/>
      <c r="Q157" s="1078"/>
    </row>
    <row r="158" spans="1:18" ht="15" customHeight="1" x14ac:dyDescent="0.2">
      <c r="A158" s="1076"/>
      <c r="B158" s="1507" t="s">
        <v>1141</v>
      </c>
      <c r="C158" s="1637"/>
      <c r="D158" s="1486"/>
      <c r="E158" s="1486"/>
      <c r="F158" s="1486"/>
      <c r="G158" s="1531"/>
      <c r="H158" s="1077"/>
      <c r="I158" s="1494">
        <v>0.5</v>
      </c>
      <c r="J158" s="1494">
        <v>0.5</v>
      </c>
      <c r="K158" s="1531"/>
      <c r="L158" s="1077"/>
      <c r="M158" s="1103" t="str">
        <f t="shared" ref="M158" si="110">IF(AND(ISNUMBER(C158),ISNUMBER(D158),ISNUMBER(I158)),SUM(C158:D158)*I158,"")</f>
        <v/>
      </c>
      <c r="N158" s="1103" t="str">
        <f>IF(AND(ISNUMBER(E158),ISNUMBER(F158),ISNUMBER(J158)),SUM(E158:F158)*J158,"")</f>
        <v/>
      </c>
      <c r="O158" s="716"/>
      <c r="P158" s="1102" t="str">
        <f>IF(AND(ISNUMBER(M158),ISNUMBER(N158)),SUM(M158:N158),"")</f>
        <v/>
      </c>
      <c r="Q158" s="1078"/>
      <c r="R158" s="1618">
        <f>IF(ISNUMBER(P158),1,0)</f>
        <v>0</v>
      </c>
    </row>
    <row r="159" spans="1:18" ht="15" customHeight="1" x14ac:dyDescent="0.2">
      <c r="A159" s="1076"/>
      <c r="B159" s="1507" t="s">
        <v>1142</v>
      </c>
      <c r="C159" s="1639"/>
      <c r="D159" s="1485"/>
      <c r="E159" s="1485"/>
      <c r="F159" s="1485"/>
      <c r="G159" s="1531"/>
      <c r="H159" s="1077"/>
      <c r="I159" s="1493"/>
      <c r="J159" s="1490"/>
      <c r="K159" s="1531"/>
      <c r="L159" s="1077"/>
      <c r="M159" s="1516"/>
      <c r="N159" s="716"/>
      <c r="O159" s="716"/>
      <c r="P159" s="718"/>
      <c r="Q159" s="1078"/>
    </row>
    <row r="160" spans="1:18" ht="15" customHeight="1" x14ac:dyDescent="0.2">
      <c r="A160" s="1076"/>
      <c r="B160" s="1629" t="s">
        <v>1253</v>
      </c>
      <c r="C160" s="1637"/>
      <c r="D160" s="1486"/>
      <c r="E160" s="1486"/>
      <c r="F160" s="1486"/>
      <c r="G160" s="1531"/>
      <c r="H160" s="1077"/>
      <c r="I160" s="1494">
        <v>0.5</v>
      </c>
      <c r="J160" s="1494">
        <v>0.5</v>
      </c>
      <c r="K160" s="1531"/>
      <c r="L160" s="1077"/>
      <c r="M160" s="1103" t="str">
        <f t="shared" ref="M160:M162" si="111">IF(AND(ISNUMBER(C160),ISNUMBER(D160),ISNUMBER(I160)),SUM(C160:D160)*I160,"")</f>
        <v/>
      </c>
      <c r="N160" s="1103" t="str">
        <f t="shared" ref="N160:N162" si="112">IF(AND(ISNUMBER(E160),ISNUMBER(F160),ISNUMBER(J160)),SUM(E160:F160)*J160,"")</f>
        <v/>
      </c>
      <c r="O160" s="716"/>
      <c r="P160" s="1102" t="str">
        <f t="shared" ref="P160:P162" si="113">IF(AND(ISNUMBER(M160),ISNUMBER(N160)),SUM(M160:N160),"")</f>
        <v/>
      </c>
      <c r="Q160" s="1078"/>
      <c r="R160" s="1618">
        <f t="shared" ref="R160:R162" si="114">IF(ISNUMBER(P160),1,0)</f>
        <v>0</v>
      </c>
    </row>
    <row r="161" spans="1:18" ht="15" customHeight="1" x14ac:dyDescent="0.2">
      <c r="A161" s="1076"/>
      <c r="B161" s="1629" t="s">
        <v>1254</v>
      </c>
      <c r="C161" s="1637"/>
      <c r="D161" s="1486"/>
      <c r="E161" s="1486"/>
      <c r="F161" s="1486"/>
      <c r="G161" s="1531"/>
      <c r="H161" s="1077"/>
      <c r="I161" s="1494">
        <v>0.5</v>
      </c>
      <c r="J161" s="1494">
        <v>0.5</v>
      </c>
      <c r="K161" s="1531"/>
      <c r="L161" s="1077"/>
      <c r="M161" s="1103" t="str">
        <f t="shared" si="111"/>
        <v/>
      </c>
      <c r="N161" s="1103" t="str">
        <f t="shared" si="112"/>
        <v/>
      </c>
      <c r="O161" s="716"/>
      <c r="P161" s="1102" t="str">
        <f t="shared" si="113"/>
        <v/>
      </c>
      <c r="Q161" s="1078"/>
      <c r="R161" s="1618">
        <f t="shared" si="114"/>
        <v>0</v>
      </c>
    </row>
    <row r="162" spans="1:18" ht="15" customHeight="1" x14ac:dyDescent="0.2">
      <c r="A162" s="1076"/>
      <c r="B162" s="1629" t="s">
        <v>1177</v>
      </c>
      <c r="C162" s="1637"/>
      <c r="D162" s="1486"/>
      <c r="E162" s="1486"/>
      <c r="F162" s="1486"/>
      <c r="G162" s="1531"/>
      <c r="H162" s="1077"/>
      <c r="I162" s="1494">
        <v>0.5</v>
      </c>
      <c r="J162" s="1494">
        <v>0.5</v>
      </c>
      <c r="K162" s="1531"/>
      <c r="L162" s="1077"/>
      <c r="M162" s="1103" t="str">
        <f t="shared" si="111"/>
        <v/>
      </c>
      <c r="N162" s="1103" t="str">
        <f t="shared" si="112"/>
        <v/>
      </c>
      <c r="O162" s="716"/>
      <c r="P162" s="1102" t="str">
        <f t="shared" si="113"/>
        <v/>
      </c>
      <c r="Q162" s="1078"/>
      <c r="R162" s="1618">
        <f t="shared" si="114"/>
        <v>0</v>
      </c>
    </row>
    <row r="163" spans="1:18" ht="15" customHeight="1" x14ac:dyDescent="0.2">
      <c r="A163" s="1076"/>
      <c r="B163" s="1507" t="s">
        <v>1143</v>
      </c>
      <c r="C163" s="1639"/>
      <c r="D163" s="1485"/>
      <c r="E163" s="1485"/>
      <c r="F163" s="1485"/>
      <c r="G163" s="1531"/>
      <c r="H163" s="1077"/>
      <c r="I163" s="1493"/>
      <c r="J163" s="1490"/>
      <c r="K163" s="1531"/>
      <c r="L163" s="1077"/>
      <c r="M163" s="1516"/>
      <c r="N163" s="716"/>
      <c r="O163" s="716"/>
      <c r="P163" s="718"/>
      <c r="Q163" s="1078"/>
    </row>
    <row r="164" spans="1:18" ht="15" customHeight="1" x14ac:dyDescent="0.2">
      <c r="A164" s="1076"/>
      <c r="B164" s="1629" t="s">
        <v>1253</v>
      </c>
      <c r="C164" s="1637"/>
      <c r="D164" s="1486"/>
      <c r="E164" s="1486"/>
      <c r="F164" s="1486"/>
      <c r="G164" s="1531"/>
      <c r="H164" s="1077"/>
      <c r="I164" s="1494">
        <v>0.5</v>
      </c>
      <c r="J164" s="1494">
        <v>0.5</v>
      </c>
      <c r="K164" s="1531"/>
      <c r="L164" s="1077"/>
      <c r="M164" s="1103" t="str">
        <f t="shared" ref="M164:M166" si="115">IF(AND(ISNUMBER(C164),ISNUMBER(D164),ISNUMBER(I164)),SUM(C164:D164)*I164,"")</f>
        <v/>
      </c>
      <c r="N164" s="1103" t="str">
        <f t="shared" ref="N164:N166" si="116">IF(AND(ISNUMBER(E164),ISNUMBER(F164),ISNUMBER(J164)),SUM(E164:F164)*J164,"")</f>
        <v/>
      </c>
      <c r="O164" s="716"/>
      <c r="P164" s="1102" t="str">
        <f t="shared" ref="P164:P166" si="117">IF(AND(ISNUMBER(M164),ISNUMBER(N164)),SUM(M164:N164),"")</f>
        <v/>
      </c>
      <c r="Q164" s="1078"/>
      <c r="R164" s="1618">
        <f t="shared" ref="R164:R166" si="118">IF(ISNUMBER(P164),1,0)</f>
        <v>0</v>
      </c>
    </row>
    <row r="165" spans="1:18" ht="15" customHeight="1" x14ac:dyDescent="0.2">
      <c r="A165" s="1076"/>
      <c r="B165" s="1629" t="s">
        <v>1254</v>
      </c>
      <c r="C165" s="1637"/>
      <c r="D165" s="1486"/>
      <c r="E165" s="1486"/>
      <c r="F165" s="1486"/>
      <c r="G165" s="1531"/>
      <c r="H165" s="1077"/>
      <c r="I165" s="1494">
        <v>0.5</v>
      </c>
      <c r="J165" s="1494">
        <v>0.5</v>
      </c>
      <c r="K165" s="1531"/>
      <c r="L165" s="1077"/>
      <c r="M165" s="1103" t="str">
        <f t="shared" si="115"/>
        <v/>
      </c>
      <c r="N165" s="1103" t="str">
        <f t="shared" si="116"/>
        <v/>
      </c>
      <c r="O165" s="716"/>
      <c r="P165" s="1102" t="str">
        <f t="shared" si="117"/>
        <v/>
      </c>
      <c r="Q165" s="1078"/>
      <c r="R165" s="1618">
        <f t="shared" si="118"/>
        <v>0</v>
      </c>
    </row>
    <row r="166" spans="1:18" ht="15" customHeight="1" x14ac:dyDescent="0.2">
      <c r="A166" s="1076"/>
      <c r="B166" s="1629" t="s">
        <v>1177</v>
      </c>
      <c r="C166" s="1637"/>
      <c r="D166" s="1486"/>
      <c r="E166" s="1486"/>
      <c r="F166" s="1486"/>
      <c r="G166" s="1531"/>
      <c r="H166" s="1077"/>
      <c r="I166" s="1494">
        <v>1</v>
      </c>
      <c r="J166" s="1494">
        <v>1</v>
      </c>
      <c r="K166" s="1531"/>
      <c r="L166" s="1077"/>
      <c r="M166" s="1103" t="str">
        <f t="shared" si="115"/>
        <v/>
      </c>
      <c r="N166" s="1103" t="str">
        <f t="shared" si="116"/>
        <v/>
      </c>
      <c r="O166" s="716"/>
      <c r="P166" s="1102" t="str">
        <f t="shared" si="117"/>
        <v/>
      </c>
      <c r="Q166" s="1078"/>
      <c r="R166" s="1618">
        <f t="shared" si="118"/>
        <v>0</v>
      </c>
    </row>
    <row r="167" spans="1:18" ht="30" customHeight="1" x14ac:dyDescent="0.2">
      <c r="A167" s="1076"/>
      <c r="B167" s="1510" t="s">
        <v>1258</v>
      </c>
      <c r="C167" s="1639"/>
      <c r="D167" s="1485"/>
      <c r="E167" s="1485"/>
      <c r="F167" s="1485"/>
      <c r="G167" s="1531"/>
      <c r="H167" s="1077"/>
      <c r="I167" s="1493"/>
      <c r="J167" s="1490"/>
      <c r="K167" s="1531"/>
      <c r="L167" s="1077"/>
      <c r="M167" s="1516"/>
      <c r="N167" s="716"/>
      <c r="O167" s="716"/>
      <c r="P167" s="718"/>
      <c r="Q167" s="1078"/>
    </row>
    <row r="168" spans="1:18" ht="15" customHeight="1" x14ac:dyDescent="0.2">
      <c r="A168" s="1076"/>
      <c r="B168" s="1507" t="s">
        <v>1141</v>
      </c>
      <c r="C168" s="1637"/>
      <c r="D168" s="1486"/>
      <c r="E168" s="1486"/>
      <c r="F168" s="1486"/>
      <c r="G168" s="1531"/>
      <c r="H168" s="1077"/>
      <c r="I168" s="1494">
        <v>0.5</v>
      </c>
      <c r="J168" s="1494">
        <v>0.5</v>
      </c>
      <c r="K168" s="1531"/>
      <c r="L168" s="1077"/>
      <c r="M168" s="1103" t="str">
        <f t="shared" ref="M168" si="119">IF(AND(ISNUMBER(C168),ISNUMBER(D168),ISNUMBER(I168)),SUM(C168:D168)*I168,"")</f>
        <v/>
      </c>
      <c r="N168" s="1103" t="str">
        <f>IF(AND(ISNUMBER(E168),ISNUMBER(F168),ISNUMBER(J168)),SUM(E168:F168)*J168,"")</f>
        <v/>
      </c>
      <c r="O168" s="716"/>
      <c r="P168" s="1102" t="str">
        <f>IF(AND(ISNUMBER(M168),ISNUMBER(N168)),SUM(M168:N168),"")</f>
        <v/>
      </c>
      <c r="Q168" s="1078"/>
      <c r="R168" s="1618">
        <f>IF(ISNUMBER(P168),1,0)</f>
        <v>0</v>
      </c>
    </row>
    <row r="169" spans="1:18" ht="15" customHeight="1" x14ac:dyDescent="0.2">
      <c r="A169" s="1076"/>
      <c r="B169" s="1507" t="s">
        <v>1142</v>
      </c>
      <c r="C169" s="1639"/>
      <c r="D169" s="1485"/>
      <c r="E169" s="1485"/>
      <c r="F169" s="1485"/>
      <c r="G169" s="1531"/>
      <c r="H169" s="1077"/>
      <c r="I169" s="1493"/>
      <c r="J169" s="1490"/>
      <c r="K169" s="1531"/>
      <c r="L169" s="1077"/>
      <c r="M169" s="1516"/>
      <c r="N169" s="716"/>
      <c r="O169" s="716"/>
      <c r="P169" s="718"/>
      <c r="Q169" s="1078"/>
    </row>
    <row r="170" spans="1:18" ht="15" customHeight="1" x14ac:dyDescent="0.2">
      <c r="A170" s="1076"/>
      <c r="B170" s="1629" t="s">
        <v>1253</v>
      </c>
      <c r="C170" s="1637"/>
      <c r="D170" s="1486"/>
      <c r="E170" s="1486"/>
      <c r="F170" s="1486"/>
      <c r="G170" s="1531"/>
      <c r="H170" s="1077"/>
      <c r="I170" s="1494">
        <v>0.5</v>
      </c>
      <c r="J170" s="1494">
        <v>0.5</v>
      </c>
      <c r="K170" s="1531"/>
      <c r="L170" s="1077"/>
      <c r="M170" s="1103" t="str">
        <f t="shared" ref="M170:M172" si="120">IF(AND(ISNUMBER(C170),ISNUMBER(D170),ISNUMBER(I170)),SUM(C170:D170)*I170,"")</f>
        <v/>
      </c>
      <c r="N170" s="1103" t="str">
        <f t="shared" ref="N170:N172" si="121">IF(AND(ISNUMBER(E170),ISNUMBER(F170),ISNUMBER(J170)),SUM(E170:F170)*J170,"")</f>
        <v/>
      </c>
      <c r="O170" s="716"/>
      <c r="P170" s="1102" t="str">
        <f t="shared" ref="P170:P172" si="122">IF(AND(ISNUMBER(M170),ISNUMBER(N170)),SUM(M170:N170),"")</f>
        <v/>
      </c>
      <c r="Q170" s="1078"/>
      <c r="R170" s="1618">
        <f t="shared" ref="R170:R172" si="123">IF(ISNUMBER(P170),1,0)</f>
        <v>0</v>
      </c>
    </row>
    <row r="171" spans="1:18" ht="15" customHeight="1" x14ac:dyDescent="0.2">
      <c r="A171" s="1076"/>
      <c r="B171" s="1629" t="s">
        <v>1254</v>
      </c>
      <c r="C171" s="1637"/>
      <c r="D171" s="1486"/>
      <c r="E171" s="1486"/>
      <c r="F171" s="1486"/>
      <c r="G171" s="1531"/>
      <c r="H171" s="1077"/>
      <c r="I171" s="1494">
        <v>0.5</v>
      </c>
      <c r="J171" s="1494">
        <v>0.5</v>
      </c>
      <c r="K171" s="1531"/>
      <c r="L171" s="1077"/>
      <c r="M171" s="1103" t="str">
        <f t="shared" si="120"/>
        <v/>
      </c>
      <c r="N171" s="1103" t="str">
        <f t="shared" si="121"/>
        <v/>
      </c>
      <c r="O171" s="716"/>
      <c r="P171" s="1102" t="str">
        <f t="shared" si="122"/>
        <v/>
      </c>
      <c r="Q171" s="1078"/>
      <c r="R171" s="1618">
        <f t="shared" si="123"/>
        <v>0</v>
      </c>
    </row>
    <row r="172" spans="1:18" ht="15" customHeight="1" x14ac:dyDescent="0.2">
      <c r="A172" s="1076"/>
      <c r="B172" s="1629" t="s">
        <v>1177</v>
      </c>
      <c r="C172" s="1637"/>
      <c r="D172" s="1486"/>
      <c r="E172" s="1486"/>
      <c r="F172" s="1486"/>
      <c r="G172" s="1531"/>
      <c r="H172" s="1077"/>
      <c r="I172" s="1494">
        <v>0.5</v>
      </c>
      <c r="J172" s="1494">
        <v>0.5</v>
      </c>
      <c r="K172" s="1531"/>
      <c r="L172" s="1077"/>
      <c r="M172" s="1103" t="str">
        <f t="shared" si="120"/>
        <v/>
      </c>
      <c r="N172" s="1103" t="str">
        <f t="shared" si="121"/>
        <v/>
      </c>
      <c r="O172" s="716"/>
      <c r="P172" s="1102" t="str">
        <f t="shared" si="122"/>
        <v/>
      </c>
      <c r="Q172" s="1078"/>
      <c r="R172" s="1618">
        <f t="shared" si="123"/>
        <v>0</v>
      </c>
    </row>
    <row r="173" spans="1:18" ht="15" customHeight="1" x14ac:dyDescent="0.2">
      <c r="A173" s="1076"/>
      <c r="B173" s="1507" t="s">
        <v>1143</v>
      </c>
      <c r="C173" s="1639"/>
      <c r="D173" s="1485"/>
      <c r="E173" s="1485"/>
      <c r="F173" s="1485"/>
      <c r="G173" s="1531"/>
      <c r="H173" s="1077"/>
      <c r="I173" s="1493"/>
      <c r="J173" s="1490"/>
      <c r="K173" s="1531"/>
      <c r="L173" s="1077"/>
      <c r="M173" s="1516"/>
      <c r="N173" s="716"/>
      <c r="O173" s="716"/>
      <c r="P173" s="718"/>
      <c r="Q173" s="1078"/>
    </row>
    <row r="174" spans="1:18" ht="15" customHeight="1" x14ac:dyDescent="0.2">
      <c r="A174" s="1076"/>
      <c r="B174" s="1629" t="s">
        <v>1253</v>
      </c>
      <c r="C174" s="1637"/>
      <c r="D174" s="1486"/>
      <c r="E174" s="1486"/>
      <c r="F174" s="1486"/>
      <c r="G174" s="1531"/>
      <c r="H174" s="1077"/>
      <c r="I174" s="1494">
        <v>0.5</v>
      </c>
      <c r="J174" s="1494">
        <v>0.5</v>
      </c>
      <c r="K174" s="1531"/>
      <c r="L174" s="1077"/>
      <c r="M174" s="1103" t="str">
        <f t="shared" ref="M174:M176" si="124">IF(AND(ISNUMBER(C174),ISNUMBER(D174),ISNUMBER(I174)),SUM(C174:D174)*I174,"")</f>
        <v/>
      </c>
      <c r="N174" s="1103" t="str">
        <f t="shared" ref="N174:N176" si="125">IF(AND(ISNUMBER(E174),ISNUMBER(F174),ISNUMBER(J174)),SUM(E174:F174)*J174,"")</f>
        <v/>
      </c>
      <c r="O174" s="716"/>
      <c r="P174" s="1102" t="str">
        <f t="shared" ref="P174:P176" si="126">IF(AND(ISNUMBER(M174),ISNUMBER(N174)),SUM(M174:N174),"")</f>
        <v/>
      </c>
      <c r="Q174" s="1078"/>
      <c r="R174" s="1618">
        <f t="shared" ref="R174:R176" si="127">IF(ISNUMBER(P174),1,0)</f>
        <v>0</v>
      </c>
    </row>
    <row r="175" spans="1:18" ht="15" customHeight="1" x14ac:dyDescent="0.2">
      <c r="A175" s="1076"/>
      <c r="B175" s="1629" t="s">
        <v>1254</v>
      </c>
      <c r="C175" s="1637"/>
      <c r="D175" s="1486"/>
      <c r="E175" s="1486"/>
      <c r="F175" s="1486"/>
      <c r="G175" s="1531"/>
      <c r="H175" s="1077"/>
      <c r="I175" s="1494">
        <v>0.5</v>
      </c>
      <c r="J175" s="1494">
        <v>0.5</v>
      </c>
      <c r="K175" s="1531"/>
      <c r="L175" s="1077"/>
      <c r="M175" s="1103" t="str">
        <f t="shared" si="124"/>
        <v/>
      </c>
      <c r="N175" s="1103" t="str">
        <f t="shared" si="125"/>
        <v/>
      </c>
      <c r="O175" s="716"/>
      <c r="P175" s="1102" t="str">
        <f t="shared" si="126"/>
        <v/>
      </c>
      <c r="Q175" s="1078"/>
      <c r="R175" s="1618">
        <f t="shared" si="127"/>
        <v>0</v>
      </c>
    </row>
    <row r="176" spans="1:18" ht="15" customHeight="1" x14ac:dyDescent="0.2">
      <c r="A176" s="1076"/>
      <c r="B176" s="1629" t="s">
        <v>1177</v>
      </c>
      <c r="C176" s="1637"/>
      <c r="D176" s="1486"/>
      <c r="E176" s="1486"/>
      <c r="F176" s="1486"/>
      <c r="G176" s="1531"/>
      <c r="H176" s="1077"/>
      <c r="I176" s="1494">
        <v>1</v>
      </c>
      <c r="J176" s="1494">
        <v>1</v>
      </c>
      <c r="K176" s="1531"/>
      <c r="L176" s="1077"/>
      <c r="M176" s="1103" t="str">
        <f t="shared" si="124"/>
        <v/>
      </c>
      <c r="N176" s="1103" t="str">
        <f t="shared" si="125"/>
        <v/>
      </c>
      <c r="O176" s="716"/>
      <c r="P176" s="1102" t="str">
        <f t="shared" si="126"/>
        <v/>
      </c>
      <c r="Q176" s="1078"/>
      <c r="R176" s="1618">
        <f t="shared" si="127"/>
        <v>0</v>
      </c>
    </row>
    <row r="177" spans="1:18" ht="30" customHeight="1" x14ac:dyDescent="0.2">
      <c r="A177" s="1076"/>
      <c r="B177" s="1506" t="s">
        <v>1150</v>
      </c>
      <c r="C177" s="1639"/>
      <c r="D177" s="1485"/>
      <c r="E177" s="1485"/>
      <c r="F177" s="1485"/>
      <c r="G177" s="1531"/>
      <c r="H177" s="1077"/>
      <c r="I177" s="1493"/>
      <c r="J177" s="1490"/>
      <c r="K177" s="1531"/>
      <c r="L177" s="1077"/>
      <c r="M177" s="1516"/>
      <c r="N177" s="716"/>
      <c r="O177" s="716"/>
      <c r="P177" s="718"/>
      <c r="Q177" s="1078"/>
    </row>
    <row r="178" spans="1:18" ht="15" customHeight="1" x14ac:dyDescent="0.2">
      <c r="A178" s="1076"/>
      <c r="B178" s="1507" t="s">
        <v>1141</v>
      </c>
      <c r="C178" s="1637"/>
      <c r="D178" s="1486"/>
      <c r="E178" s="1486"/>
      <c r="F178" s="1486"/>
      <c r="G178" s="1488"/>
      <c r="H178" s="1077"/>
      <c r="I178" s="1494">
        <v>0.5</v>
      </c>
      <c r="J178" s="1494">
        <v>0.5</v>
      </c>
      <c r="K178" s="1519">
        <v>0.65</v>
      </c>
      <c r="L178" s="1077"/>
      <c r="M178" s="1103" t="str">
        <f t="shared" ref="M178" si="128">IF(AND(ISNUMBER(C178),ISNUMBER(D178),ISNUMBER(I178)),SUM(C178:D178)*I178,"")</f>
        <v/>
      </c>
      <c r="N178" s="1103" t="str">
        <f>IF(AND(ISNUMBER(E178),ISNUMBER(F178),ISNUMBER(J178)),SUM(E178:F178)*J178,"")</f>
        <v/>
      </c>
      <c r="O178" s="1103" t="str">
        <f>IF(AND(ISNUMBER(G178),ISNUMBER(K178)),G178*K178,"")</f>
        <v/>
      </c>
      <c r="P178" s="1102" t="str">
        <f>IF(AND(ISNUMBER(M178),ISNUMBER(O178)),SUM(M178:O178),"")</f>
        <v/>
      </c>
      <c r="Q178" s="1078"/>
      <c r="R178" s="1618">
        <f>IF(ISNUMBER(P178),1,0)</f>
        <v>0</v>
      </c>
    </row>
    <row r="179" spans="1:18" ht="15" customHeight="1" x14ac:dyDescent="0.2">
      <c r="A179" s="1076"/>
      <c r="B179" s="1507" t="s">
        <v>1142</v>
      </c>
      <c r="C179" s="1639"/>
      <c r="D179" s="1485"/>
      <c r="E179" s="1485"/>
      <c r="F179" s="1485"/>
      <c r="G179" s="1531"/>
      <c r="H179" s="1077"/>
      <c r="I179" s="1493"/>
      <c r="J179" s="1490"/>
      <c r="K179" s="1531"/>
      <c r="L179" s="1077"/>
      <c r="M179" s="1516"/>
      <c r="N179" s="716"/>
      <c r="O179" s="716"/>
      <c r="P179" s="718"/>
      <c r="Q179" s="1078"/>
    </row>
    <row r="180" spans="1:18" ht="15" customHeight="1" x14ac:dyDescent="0.2">
      <c r="A180" s="1076"/>
      <c r="B180" s="1629" t="s">
        <v>1253</v>
      </c>
      <c r="C180" s="1637"/>
      <c r="D180" s="1486"/>
      <c r="E180" s="1486"/>
      <c r="F180" s="1486"/>
      <c r="G180" s="1488"/>
      <c r="H180" s="1077"/>
      <c r="I180" s="1494">
        <v>0.5</v>
      </c>
      <c r="J180" s="1494">
        <v>0.5</v>
      </c>
      <c r="K180" s="1519">
        <v>0.65</v>
      </c>
      <c r="L180" s="1077"/>
      <c r="M180" s="1103" t="str">
        <f t="shared" ref="M180:M182" si="129">IF(AND(ISNUMBER(C180),ISNUMBER(D180),ISNUMBER(I180)),SUM(C180:D180)*I180,"")</f>
        <v/>
      </c>
      <c r="N180" s="1103" t="str">
        <f t="shared" ref="N180:N182" si="130">IF(AND(ISNUMBER(E180),ISNUMBER(F180),ISNUMBER(J180)),SUM(E180:F180)*J180,"")</f>
        <v/>
      </c>
      <c r="O180" s="1103" t="str">
        <f t="shared" ref="O180:O182" si="131">IF(AND(ISNUMBER(G180),ISNUMBER(K180)),G180*K180,"")</f>
        <v/>
      </c>
      <c r="P180" s="1102" t="str">
        <f t="shared" ref="P180:P182" si="132">IF(AND(ISNUMBER(M180),ISNUMBER(O180)),SUM(M180:O180),"")</f>
        <v/>
      </c>
      <c r="Q180" s="1078"/>
      <c r="R180" s="1618">
        <f t="shared" ref="R180:R182" si="133">IF(ISNUMBER(P180),1,0)</f>
        <v>0</v>
      </c>
    </row>
    <row r="181" spans="1:18" ht="15" customHeight="1" x14ac:dyDescent="0.2">
      <c r="A181" s="1076"/>
      <c r="B181" s="1629" t="s">
        <v>1254</v>
      </c>
      <c r="C181" s="1637"/>
      <c r="D181" s="1486"/>
      <c r="E181" s="1486"/>
      <c r="F181" s="1486"/>
      <c r="G181" s="1488"/>
      <c r="H181" s="1077"/>
      <c r="I181" s="1494">
        <v>0.5</v>
      </c>
      <c r="J181" s="1494">
        <v>0.5</v>
      </c>
      <c r="K181" s="1519">
        <v>0.65</v>
      </c>
      <c r="L181" s="1077"/>
      <c r="M181" s="1103" t="str">
        <f t="shared" si="129"/>
        <v/>
      </c>
      <c r="N181" s="1103" t="str">
        <f t="shared" si="130"/>
        <v/>
      </c>
      <c r="O181" s="1103" t="str">
        <f t="shared" si="131"/>
        <v/>
      </c>
      <c r="P181" s="1102" t="str">
        <f t="shared" si="132"/>
        <v/>
      </c>
      <c r="Q181" s="1078"/>
      <c r="R181" s="1618">
        <f t="shared" si="133"/>
        <v>0</v>
      </c>
    </row>
    <row r="182" spans="1:18" ht="15" customHeight="1" x14ac:dyDescent="0.2">
      <c r="A182" s="1076"/>
      <c r="B182" s="1629" t="s">
        <v>1177</v>
      </c>
      <c r="C182" s="1637"/>
      <c r="D182" s="1486"/>
      <c r="E182" s="1486"/>
      <c r="F182" s="1486"/>
      <c r="G182" s="1488"/>
      <c r="H182" s="1077"/>
      <c r="I182" s="1494">
        <v>0.5</v>
      </c>
      <c r="J182" s="1494">
        <v>0.5</v>
      </c>
      <c r="K182" s="1519">
        <v>0.65</v>
      </c>
      <c r="L182" s="1077"/>
      <c r="M182" s="1103" t="str">
        <f t="shared" si="129"/>
        <v/>
      </c>
      <c r="N182" s="1103" t="str">
        <f t="shared" si="130"/>
        <v/>
      </c>
      <c r="O182" s="1103" t="str">
        <f t="shared" si="131"/>
        <v/>
      </c>
      <c r="P182" s="1102" t="str">
        <f t="shared" si="132"/>
        <v/>
      </c>
      <c r="Q182" s="1078"/>
      <c r="R182" s="1618">
        <f t="shared" si="133"/>
        <v>0</v>
      </c>
    </row>
    <row r="183" spans="1:18" ht="15" customHeight="1" x14ac:dyDescent="0.2">
      <c r="A183" s="1076"/>
      <c r="B183" s="1507" t="s">
        <v>1143</v>
      </c>
      <c r="C183" s="1639"/>
      <c r="D183" s="1485"/>
      <c r="E183" s="1485"/>
      <c r="F183" s="1485"/>
      <c r="G183" s="1531"/>
      <c r="H183" s="1077"/>
      <c r="I183" s="1493"/>
      <c r="J183" s="1490"/>
      <c r="K183" s="1531"/>
      <c r="L183" s="1077"/>
      <c r="M183" s="1516"/>
      <c r="N183" s="716"/>
      <c r="O183" s="716"/>
      <c r="P183" s="718"/>
      <c r="Q183" s="1078"/>
    </row>
    <row r="184" spans="1:18" ht="15" customHeight="1" x14ac:dyDescent="0.2">
      <c r="A184" s="1076"/>
      <c r="B184" s="1629" t="s">
        <v>1253</v>
      </c>
      <c r="C184" s="1637"/>
      <c r="D184" s="1486"/>
      <c r="E184" s="1486"/>
      <c r="F184" s="1486"/>
      <c r="G184" s="1488"/>
      <c r="H184" s="1077"/>
      <c r="I184" s="1494">
        <v>0.5</v>
      </c>
      <c r="J184" s="1494">
        <v>0.5</v>
      </c>
      <c r="K184" s="1519">
        <v>0.65</v>
      </c>
      <c r="L184" s="1077"/>
      <c r="M184" s="1103" t="str">
        <f t="shared" ref="M184:M186" si="134">IF(AND(ISNUMBER(C184),ISNUMBER(D184),ISNUMBER(I184)),SUM(C184:D184)*I184,"")</f>
        <v/>
      </c>
      <c r="N184" s="1103" t="str">
        <f t="shared" ref="N184:N186" si="135">IF(AND(ISNUMBER(E184),ISNUMBER(F184),ISNUMBER(J184)),SUM(E184:F184)*J184,"")</f>
        <v/>
      </c>
      <c r="O184" s="1103" t="str">
        <f t="shared" ref="O184:O186" si="136">IF(AND(ISNUMBER(G184),ISNUMBER(K184)),G184*K184,"")</f>
        <v/>
      </c>
      <c r="P184" s="1102" t="str">
        <f t="shared" ref="P184:P186" si="137">IF(AND(ISNUMBER(M184),ISNUMBER(O184)),SUM(M184:O184),"")</f>
        <v/>
      </c>
      <c r="Q184" s="1078"/>
      <c r="R184" s="1618">
        <f t="shared" ref="R184:R186" si="138">IF(ISNUMBER(P184),1,0)</f>
        <v>0</v>
      </c>
    </row>
    <row r="185" spans="1:18" ht="15" customHeight="1" x14ac:dyDescent="0.2">
      <c r="A185" s="1076"/>
      <c r="B185" s="1629" t="s">
        <v>1254</v>
      </c>
      <c r="C185" s="1637"/>
      <c r="D185" s="1486"/>
      <c r="E185" s="1486"/>
      <c r="F185" s="1486"/>
      <c r="G185" s="1488"/>
      <c r="H185" s="1077"/>
      <c r="I185" s="1494">
        <v>0.5</v>
      </c>
      <c r="J185" s="1494">
        <v>0.5</v>
      </c>
      <c r="K185" s="1519">
        <v>0.65</v>
      </c>
      <c r="L185" s="1077"/>
      <c r="M185" s="1103" t="str">
        <f t="shared" si="134"/>
        <v/>
      </c>
      <c r="N185" s="1103" t="str">
        <f t="shared" si="135"/>
        <v/>
      </c>
      <c r="O185" s="1103" t="str">
        <f t="shared" si="136"/>
        <v/>
      </c>
      <c r="P185" s="1102" t="str">
        <f t="shared" si="137"/>
        <v/>
      </c>
      <c r="Q185" s="1078"/>
      <c r="R185" s="1618">
        <f t="shared" si="138"/>
        <v>0</v>
      </c>
    </row>
    <row r="186" spans="1:18" ht="15" customHeight="1" x14ac:dyDescent="0.2">
      <c r="A186" s="1076"/>
      <c r="B186" s="1629" t="s">
        <v>1177</v>
      </c>
      <c r="C186" s="1637"/>
      <c r="D186" s="1486"/>
      <c r="E186" s="1486"/>
      <c r="F186" s="1486"/>
      <c r="G186" s="1488"/>
      <c r="H186" s="1077"/>
      <c r="I186" s="1494">
        <v>1</v>
      </c>
      <c r="J186" s="1494">
        <v>1</v>
      </c>
      <c r="K186" s="1519">
        <v>1</v>
      </c>
      <c r="L186" s="1077"/>
      <c r="M186" s="1103" t="str">
        <f t="shared" si="134"/>
        <v/>
      </c>
      <c r="N186" s="1103" t="str">
        <f t="shared" si="135"/>
        <v/>
      </c>
      <c r="O186" s="1103" t="str">
        <f t="shared" si="136"/>
        <v/>
      </c>
      <c r="P186" s="1102" t="str">
        <f t="shared" si="137"/>
        <v/>
      </c>
      <c r="Q186" s="1078"/>
      <c r="R186" s="1618">
        <f t="shared" si="138"/>
        <v>0</v>
      </c>
    </row>
    <row r="187" spans="1:18" ht="38.25" x14ac:dyDescent="0.2">
      <c r="A187" s="1076"/>
      <c r="B187" s="1482" t="s">
        <v>1151</v>
      </c>
      <c r="C187" s="1639"/>
      <c r="D187" s="1485"/>
      <c r="E187" s="1485"/>
      <c r="F187" s="1485"/>
      <c r="G187" s="1531"/>
      <c r="H187" s="1077"/>
      <c r="I187" s="1493"/>
      <c r="J187" s="1490"/>
      <c r="K187" s="1531"/>
      <c r="L187" s="1077"/>
      <c r="M187" s="1516"/>
      <c r="N187" s="716"/>
      <c r="O187" s="716"/>
      <c r="P187" s="718"/>
      <c r="Q187" s="1078"/>
    </row>
    <row r="188" spans="1:18" ht="15" customHeight="1" x14ac:dyDescent="0.2">
      <c r="A188" s="1076"/>
      <c r="B188" s="1483" t="s">
        <v>1141</v>
      </c>
      <c r="C188" s="1639"/>
      <c r="D188" s="1485"/>
      <c r="E188" s="1485"/>
      <c r="F188" s="1485"/>
      <c r="G188" s="1488"/>
      <c r="H188" s="1077"/>
      <c r="I188" s="1493"/>
      <c r="J188" s="1490"/>
      <c r="K188" s="1519">
        <v>0.65</v>
      </c>
      <c r="L188" s="1077"/>
      <c r="M188" s="1516"/>
      <c r="N188" s="1490"/>
      <c r="O188" s="1103" t="str">
        <f>IF(AND(ISNUMBER(G188),ISNUMBER(K188)),G188*K188,"")</f>
        <v/>
      </c>
      <c r="P188" s="1102" t="str">
        <f>IF(ISNUMBER(O188),O188,"")</f>
        <v/>
      </c>
      <c r="Q188" s="1078"/>
      <c r="R188" s="1618">
        <f>IF(ISNUMBER(P188),1,0)</f>
        <v>0</v>
      </c>
    </row>
    <row r="189" spans="1:18" ht="15" customHeight="1" x14ac:dyDescent="0.2">
      <c r="A189" s="1076"/>
      <c r="B189" s="1483" t="s">
        <v>1142</v>
      </c>
      <c r="C189" s="1639"/>
      <c r="D189" s="1485"/>
      <c r="E189" s="1485"/>
      <c r="F189" s="1485"/>
      <c r="G189" s="1531"/>
      <c r="H189" s="1077"/>
      <c r="I189" s="1493"/>
      <c r="J189" s="1490"/>
      <c r="K189" s="1531"/>
      <c r="L189" s="1077"/>
      <c r="M189" s="1516"/>
      <c r="N189" s="1490"/>
      <c r="O189" s="716"/>
      <c r="P189" s="718"/>
      <c r="Q189" s="1078"/>
    </row>
    <row r="190" spans="1:18" ht="15" customHeight="1" x14ac:dyDescent="0.2">
      <c r="A190" s="1076"/>
      <c r="B190" s="1629" t="s">
        <v>1253</v>
      </c>
      <c r="C190" s="1639"/>
      <c r="D190" s="1485"/>
      <c r="E190" s="1485"/>
      <c r="F190" s="1485"/>
      <c r="G190" s="1488"/>
      <c r="H190" s="1077"/>
      <c r="I190" s="1493"/>
      <c r="J190" s="1490"/>
      <c r="K190" s="1519">
        <v>0.65</v>
      </c>
      <c r="L190" s="1077"/>
      <c r="M190" s="1516"/>
      <c r="N190" s="1490"/>
      <c r="O190" s="1103" t="str">
        <f>IF(AND(ISNUMBER(G190),ISNUMBER(K190)),G190*K190,"")</f>
        <v/>
      </c>
      <c r="P190" s="1102" t="str">
        <f t="shared" ref="P190:P192" si="139">IF(ISNUMBER(O190),O190,"")</f>
        <v/>
      </c>
      <c r="Q190" s="1078"/>
      <c r="R190" s="1618">
        <f t="shared" ref="R190:R192" si="140">IF(ISNUMBER(P190),1,0)</f>
        <v>0</v>
      </c>
    </row>
    <row r="191" spans="1:18" ht="15" customHeight="1" x14ac:dyDescent="0.2">
      <c r="A191" s="1076"/>
      <c r="B191" s="1629" t="s">
        <v>1254</v>
      </c>
      <c r="C191" s="1639"/>
      <c r="D191" s="1485"/>
      <c r="E191" s="1485"/>
      <c r="F191" s="1485"/>
      <c r="G191" s="1488"/>
      <c r="H191" s="1077"/>
      <c r="I191" s="1493"/>
      <c r="J191" s="1490"/>
      <c r="K191" s="1519">
        <v>0.65</v>
      </c>
      <c r="L191" s="1077"/>
      <c r="M191" s="1516"/>
      <c r="N191" s="1490"/>
      <c r="O191" s="1103" t="str">
        <f>IF(AND(ISNUMBER(G191),ISNUMBER(K191)),G191*K191,"")</f>
        <v/>
      </c>
      <c r="P191" s="1102" t="str">
        <f t="shared" si="139"/>
        <v/>
      </c>
      <c r="Q191" s="1078"/>
      <c r="R191" s="1618">
        <f t="shared" si="140"/>
        <v>0</v>
      </c>
    </row>
    <row r="192" spans="1:18" ht="15" customHeight="1" x14ac:dyDescent="0.2">
      <c r="A192" s="1076"/>
      <c r="B192" s="1629" t="s">
        <v>1177</v>
      </c>
      <c r="C192" s="1639"/>
      <c r="D192" s="1485"/>
      <c r="E192" s="1485"/>
      <c r="F192" s="1485"/>
      <c r="G192" s="1488"/>
      <c r="H192" s="1077"/>
      <c r="I192" s="1493"/>
      <c r="J192" s="1490"/>
      <c r="K192" s="1519">
        <v>0.65</v>
      </c>
      <c r="L192" s="1077"/>
      <c r="M192" s="1516"/>
      <c r="N192" s="1490"/>
      <c r="O192" s="1103" t="str">
        <f>IF(AND(ISNUMBER(G192),ISNUMBER(K192)),G192*K192,"")</f>
        <v/>
      </c>
      <c r="P192" s="1102" t="str">
        <f t="shared" si="139"/>
        <v/>
      </c>
      <c r="Q192" s="1078"/>
      <c r="R192" s="1618">
        <f t="shared" si="140"/>
        <v>0</v>
      </c>
    </row>
    <row r="193" spans="1:18" ht="15" customHeight="1" x14ac:dyDescent="0.2">
      <c r="A193" s="1076"/>
      <c r="B193" s="1483" t="s">
        <v>1143</v>
      </c>
      <c r="C193" s="1639"/>
      <c r="D193" s="1485"/>
      <c r="E193" s="1485"/>
      <c r="F193" s="1485"/>
      <c r="G193" s="1531"/>
      <c r="H193" s="1077"/>
      <c r="I193" s="1493"/>
      <c r="J193" s="1490"/>
      <c r="K193" s="1531"/>
      <c r="L193" s="1077"/>
      <c r="M193" s="1516"/>
      <c r="N193" s="1490"/>
      <c r="O193" s="716"/>
      <c r="P193" s="718"/>
      <c r="Q193" s="1078"/>
    </row>
    <row r="194" spans="1:18" ht="15" customHeight="1" x14ac:dyDescent="0.2">
      <c r="A194" s="1076"/>
      <c r="B194" s="1629" t="s">
        <v>1253</v>
      </c>
      <c r="C194" s="1639"/>
      <c r="D194" s="1485"/>
      <c r="E194" s="1485"/>
      <c r="F194" s="1485"/>
      <c r="G194" s="1488"/>
      <c r="H194" s="1077"/>
      <c r="I194" s="1493"/>
      <c r="J194" s="1490"/>
      <c r="K194" s="1519">
        <v>0.65</v>
      </c>
      <c r="L194" s="1077"/>
      <c r="M194" s="1516"/>
      <c r="N194" s="1490"/>
      <c r="O194" s="1103" t="str">
        <f>IF(AND(ISNUMBER(G194),ISNUMBER(K194)),G194*K194,"")</f>
        <v/>
      </c>
      <c r="P194" s="1102" t="str">
        <f t="shared" ref="P194:P196" si="141">IF(ISNUMBER(O194),O194,"")</f>
        <v/>
      </c>
      <c r="Q194" s="1078"/>
      <c r="R194" s="1618">
        <f t="shared" ref="R194:R196" si="142">IF(ISNUMBER(P194),1,0)</f>
        <v>0</v>
      </c>
    </row>
    <row r="195" spans="1:18" ht="15" customHeight="1" x14ac:dyDescent="0.2">
      <c r="A195" s="1076"/>
      <c r="B195" s="1629" t="s">
        <v>1254</v>
      </c>
      <c r="C195" s="1639"/>
      <c r="D195" s="1485"/>
      <c r="E195" s="1485"/>
      <c r="F195" s="1485"/>
      <c r="G195" s="1488"/>
      <c r="H195" s="1077"/>
      <c r="I195" s="1493"/>
      <c r="J195" s="1490"/>
      <c r="K195" s="1519">
        <v>0.65</v>
      </c>
      <c r="L195" s="1077"/>
      <c r="M195" s="1516"/>
      <c r="N195" s="1490"/>
      <c r="O195" s="1103" t="str">
        <f>IF(AND(ISNUMBER(G195),ISNUMBER(K195)),G195*K195,"")</f>
        <v/>
      </c>
      <c r="P195" s="1102" t="str">
        <f t="shared" si="141"/>
        <v/>
      </c>
      <c r="Q195" s="1078"/>
      <c r="R195" s="1618">
        <f t="shared" si="142"/>
        <v>0</v>
      </c>
    </row>
    <row r="196" spans="1:18" ht="15" customHeight="1" x14ac:dyDescent="0.2">
      <c r="A196" s="1076"/>
      <c r="B196" s="1629" t="s">
        <v>1177</v>
      </c>
      <c r="C196" s="1639"/>
      <c r="D196" s="1485"/>
      <c r="E196" s="1485"/>
      <c r="F196" s="1485"/>
      <c r="G196" s="1488"/>
      <c r="H196" s="1077"/>
      <c r="I196" s="1493"/>
      <c r="J196" s="1490"/>
      <c r="K196" s="1519">
        <v>1</v>
      </c>
      <c r="L196" s="1077"/>
      <c r="M196" s="1516"/>
      <c r="N196" s="1490"/>
      <c r="O196" s="1103" t="str">
        <f>IF(AND(ISNUMBER(G196),ISNUMBER(K196)),G196*K196,"")</f>
        <v/>
      </c>
      <c r="P196" s="1102" t="str">
        <f t="shared" si="141"/>
        <v/>
      </c>
      <c r="Q196" s="1078"/>
      <c r="R196" s="1618">
        <f t="shared" si="142"/>
        <v>0</v>
      </c>
    </row>
    <row r="197" spans="1:18" ht="30" customHeight="1" x14ac:dyDescent="0.2">
      <c r="A197" s="1076"/>
      <c r="B197" s="1510" t="s">
        <v>1259</v>
      </c>
      <c r="C197" s="1639"/>
      <c r="D197" s="1485"/>
      <c r="E197" s="1485"/>
      <c r="F197" s="1485"/>
      <c r="G197" s="1531"/>
      <c r="H197" s="1077"/>
      <c r="I197" s="1493"/>
      <c r="J197" s="1490"/>
      <c r="K197" s="1531"/>
      <c r="L197" s="1077"/>
      <c r="M197" s="1516"/>
      <c r="N197" s="716"/>
      <c r="O197" s="716"/>
      <c r="P197" s="718"/>
      <c r="Q197" s="1078"/>
    </row>
    <row r="198" spans="1:18" ht="15" customHeight="1" x14ac:dyDescent="0.2">
      <c r="A198" s="1076"/>
      <c r="B198" s="1507" t="s">
        <v>1141</v>
      </c>
      <c r="C198" s="1637"/>
      <c r="D198" s="1486"/>
      <c r="E198" s="1486"/>
      <c r="F198" s="1486"/>
      <c r="G198" s="1531"/>
      <c r="H198" s="1077"/>
      <c r="I198" s="1494">
        <v>0.5</v>
      </c>
      <c r="J198" s="1494">
        <v>0.5</v>
      </c>
      <c r="K198" s="1531"/>
      <c r="L198" s="1077"/>
      <c r="M198" s="1103" t="str">
        <f t="shared" ref="M198" si="143">IF(AND(ISNUMBER(C198),ISNUMBER(D198),ISNUMBER(I198)),SUM(C198:D198)*I198,"")</f>
        <v/>
      </c>
      <c r="N198" s="1103" t="str">
        <f>IF(AND(ISNUMBER(E198),ISNUMBER(F198),ISNUMBER(J198)),SUM(E198:F198)*J198,"")</f>
        <v/>
      </c>
      <c r="O198" s="716"/>
      <c r="P198" s="1102" t="str">
        <f>IF(AND(ISNUMBER(M198),ISNUMBER(N198)),SUM(M198:N198),"")</f>
        <v/>
      </c>
      <c r="Q198" s="1078"/>
      <c r="R198" s="1618">
        <f>IF(ISNUMBER(P198),1,0)</f>
        <v>0</v>
      </c>
    </row>
    <row r="199" spans="1:18" ht="15" customHeight="1" x14ac:dyDescent="0.2">
      <c r="A199" s="1076"/>
      <c r="B199" s="1507" t="s">
        <v>1142</v>
      </c>
      <c r="C199" s="1639"/>
      <c r="D199" s="1485"/>
      <c r="E199" s="1485"/>
      <c r="F199" s="1485"/>
      <c r="G199" s="1531"/>
      <c r="H199" s="1077"/>
      <c r="I199" s="1493"/>
      <c r="J199" s="1490"/>
      <c r="K199" s="1531"/>
      <c r="L199" s="1077"/>
      <c r="M199" s="1516"/>
      <c r="N199" s="716"/>
      <c r="O199" s="716"/>
      <c r="P199" s="718"/>
      <c r="Q199" s="1078"/>
    </row>
    <row r="200" spans="1:18" ht="15" customHeight="1" x14ac:dyDescent="0.2">
      <c r="A200" s="1076"/>
      <c r="B200" s="1629" t="s">
        <v>1253</v>
      </c>
      <c r="C200" s="1637"/>
      <c r="D200" s="1486"/>
      <c r="E200" s="1486"/>
      <c r="F200" s="1486"/>
      <c r="G200" s="1531"/>
      <c r="H200" s="1077"/>
      <c r="I200" s="1494">
        <v>0.5</v>
      </c>
      <c r="J200" s="1494">
        <v>0.5</v>
      </c>
      <c r="K200" s="1531"/>
      <c r="L200" s="1077"/>
      <c r="M200" s="1103" t="str">
        <f t="shared" ref="M200:M202" si="144">IF(AND(ISNUMBER(C200),ISNUMBER(D200),ISNUMBER(I200)),SUM(C200:D200)*I200,"")</f>
        <v/>
      </c>
      <c r="N200" s="1103" t="str">
        <f t="shared" ref="N200:N202" si="145">IF(AND(ISNUMBER(E200),ISNUMBER(F200),ISNUMBER(J200)),SUM(E200:F200)*J200,"")</f>
        <v/>
      </c>
      <c r="O200" s="716"/>
      <c r="P200" s="1102" t="str">
        <f t="shared" ref="P200:P202" si="146">IF(AND(ISNUMBER(M200),ISNUMBER(N200)),SUM(M200:N200),"")</f>
        <v/>
      </c>
      <c r="Q200" s="1078"/>
      <c r="R200" s="1618">
        <f t="shared" ref="R200:R202" si="147">IF(ISNUMBER(P200),1,0)</f>
        <v>0</v>
      </c>
    </row>
    <row r="201" spans="1:18" ht="15" customHeight="1" x14ac:dyDescent="0.2">
      <c r="A201" s="1076"/>
      <c r="B201" s="1629" t="s">
        <v>1254</v>
      </c>
      <c r="C201" s="1637"/>
      <c r="D201" s="1486"/>
      <c r="E201" s="1486"/>
      <c r="F201" s="1486"/>
      <c r="G201" s="1531"/>
      <c r="H201" s="1077"/>
      <c r="I201" s="1494">
        <v>0.5</v>
      </c>
      <c r="J201" s="1494">
        <v>0.5</v>
      </c>
      <c r="K201" s="1531"/>
      <c r="L201" s="1077"/>
      <c r="M201" s="1103" t="str">
        <f t="shared" si="144"/>
        <v/>
      </c>
      <c r="N201" s="1103" t="str">
        <f t="shared" si="145"/>
        <v/>
      </c>
      <c r="O201" s="716"/>
      <c r="P201" s="1102" t="str">
        <f t="shared" si="146"/>
        <v/>
      </c>
      <c r="Q201" s="1078"/>
      <c r="R201" s="1618">
        <f t="shared" si="147"/>
        <v>0</v>
      </c>
    </row>
    <row r="202" spans="1:18" ht="15" customHeight="1" x14ac:dyDescent="0.2">
      <c r="A202" s="1076"/>
      <c r="B202" s="1629" t="s">
        <v>1177</v>
      </c>
      <c r="C202" s="1637"/>
      <c r="D202" s="1486"/>
      <c r="E202" s="1486"/>
      <c r="F202" s="1486"/>
      <c r="G202" s="1531"/>
      <c r="H202" s="1077"/>
      <c r="I202" s="1494">
        <v>0.5</v>
      </c>
      <c r="J202" s="1494">
        <v>0.5</v>
      </c>
      <c r="K202" s="1531"/>
      <c r="L202" s="1077"/>
      <c r="M202" s="1103" t="str">
        <f t="shared" si="144"/>
        <v/>
      </c>
      <c r="N202" s="1103" t="str">
        <f t="shared" si="145"/>
        <v/>
      </c>
      <c r="O202" s="716"/>
      <c r="P202" s="1102" t="str">
        <f t="shared" si="146"/>
        <v/>
      </c>
      <c r="Q202" s="1078"/>
      <c r="R202" s="1618">
        <f t="shared" si="147"/>
        <v>0</v>
      </c>
    </row>
    <row r="203" spans="1:18" ht="15" customHeight="1" x14ac:dyDescent="0.2">
      <c r="A203" s="1076"/>
      <c r="B203" s="1507" t="s">
        <v>1143</v>
      </c>
      <c r="C203" s="1639"/>
      <c r="D203" s="1485"/>
      <c r="E203" s="1485"/>
      <c r="F203" s="1485"/>
      <c r="G203" s="1531"/>
      <c r="H203" s="1077"/>
      <c r="I203" s="1493"/>
      <c r="J203" s="1490"/>
      <c r="K203" s="1531"/>
      <c r="L203" s="1077"/>
      <c r="M203" s="1516"/>
      <c r="N203" s="716"/>
      <c r="O203" s="716"/>
      <c r="P203" s="718"/>
      <c r="Q203" s="1078"/>
    </row>
    <row r="204" spans="1:18" ht="15" customHeight="1" x14ac:dyDescent="0.2">
      <c r="A204" s="1076"/>
      <c r="B204" s="1629" t="s">
        <v>1253</v>
      </c>
      <c r="C204" s="1637"/>
      <c r="D204" s="1486"/>
      <c r="E204" s="1486"/>
      <c r="F204" s="1486"/>
      <c r="G204" s="1531"/>
      <c r="H204" s="1077"/>
      <c r="I204" s="1494">
        <v>0.5</v>
      </c>
      <c r="J204" s="1494">
        <v>0.5</v>
      </c>
      <c r="K204" s="1531"/>
      <c r="L204" s="1077"/>
      <c r="M204" s="1103" t="str">
        <f t="shared" ref="M204:M206" si="148">IF(AND(ISNUMBER(C204),ISNUMBER(D204),ISNUMBER(I204)),SUM(C204:D204)*I204,"")</f>
        <v/>
      </c>
      <c r="N204" s="1103" t="str">
        <f t="shared" ref="N204:N206" si="149">IF(AND(ISNUMBER(E204),ISNUMBER(F204),ISNUMBER(J204)),SUM(E204:F204)*J204,"")</f>
        <v/>
      </c>
      <c r="O204" s="716"/>
      <c r="P204" s="1102" t="str">
        <f t="shared" ref="P204:P206" si="150">IF(AND(ISNUMBER(M204),ISNUMBER(N204)),SUM(M204:N204),"")</f>
        <v/>
      </c>
      <c r="Q204" s="1078"/>
      <c r="R204" s="1618">
        <f t="shared" ref="R204:R206" si="151">IF(ISNUMBER(P204),1,0)</f>
        <v>0</v>
      </c>
    </row>
    <row r="205" spans="1:18" ht="15" customHeight="1" x14ac:dyDescent="0.2">
      <c r="A205" s="1076"/>
      <c r="B205" s="1629" t="s">
        <v>1254</v>
      </c>
      <c r="C205" s="1637"/>
      <c r="D205" s="1486"/>
      <c r="E205" s="1486"/>
      <c r="F205" s="1486"/>
      <c r="G205" s="1531"/>
      <c r="H205" s="1077"/>
      <c r="I205" s="1494">
        <v>0.5</v>
      </c>
      <c r="J205" s="1494">
        <v>0.5</v>
      </c>
      <c r="K205" s="1531"/>
      <c r="L205" s="1077"/>
      <c r="M205" s="1103" t="str">
        <f t="shared" si="148"/>
        <v/>
      </c>
      <c r="N205" s="1103" t="str">
        <f t="shared" si="149"/>
        <v/>
      </c>
      <c r="O205" s="716"/>
      <c r="P205" s="1102" t="str">
        <f t="shared" si="150"/>
        <v/>
      </c>
      <c r="Q205" s="1078"/>
      <c r="R205" s="1618">
        <f t="shared" si="151"/>
        <v>0</v>
      </c>
    </row>
    <row r="206" spans="1:18" ht="15" customHeight="1" x14ac:dyDescent="0.2">
      <c r="A206" s="1076"/>
      <c r="B206" s="1629" t="s">
        <v>1177</v>
      </c>
      <c r="C206" s="1637"/>
      <c r="D206" s="1486"/>
      <c r="E206" s="1486"/>
      <c r="F206" s="1486"/>
      <c r="G206" s="1531"/>
      <c r="H206" s="1077"/>
      <c r="I206" s="1494">
        <v>1</v>
      </c>
      <c r="J206" s="1494">
        <v>1</v>
      </c>
      <c r="K206" s="1531"/>
      <c r="L206" s="1077"/>
      <c r="M206" s="1103" t="str">
        <f t="shared" si="148"/>
        <v/>
      </c>
      <c r="N206" s="1103" t="str">
        <f t="shared" si="149"/>
        <v/>
      </c>
      <c r="O206" s="716"/>
      <c r="P206" s="1102" t="str">
        <f t="shared" si="150"/>
        <v/>
      </c>
      <c r="Q206" s="1078"/>
      <c r="R206" s="1618">
        <f t="shared" si="151"/>
        <v>0</v>
      </c>
    </row>
    <row r="207" spans="1:18" ht="38.25" x14ac:dyDescent="0.2">
      <c r="A207" s="1076"/>
      <c r="B207" s="1510" t="s">
        <v>1260</v>
      </c>
      <c r="C207" s="1639"/>
      <c r="D207" s="1485"/>
      <c r="E207" s="1485"/>
      <c r="F207" s="1485"/>
      <c r="G207" s="1531"/>
      <c r="H207" s="1077"/>
      <c r="I207" s="1493"/>
      <c r="J207" s="1490"/>
      <c r="K207" s="1531"/>
      <c r="L207" s="1077"/>
      <c r="M207" s="1516"/>
      <c r="N207" s="716"/>
      <c r="O207" s="716"/>
      <c r="P207" s="718"/>
      <c r="Q207" s="1078"/>
    </row>
    <row r="208" spans="1:18" ht="15" customHeight="1" x14ac:dyDescent="0.2">
      <c r="A208" s="1076"/>
      <c r="B208" s="1507" t="s">
        <v>1141</v>
      </c>
      <c r="C208" s="1637"/>
      <c r="D208" s="1486"/>
      <c r="E208" s="1486"/>
      <c r="F208" s="1486"/>
      <c r="G208" s="1488"/>
      <c r="H208" s="1077"/>
      <c r="I208" s="1494">
        <v>0.5</v>
      </c>
      <c r="J208" s="1494">
        <v>0.5</v>
      </c>
      <c r="K208" s="1519">
        <v>0.85</v>
      </c>
      <c r="L208" s="1077"/>
      <c r="M208" s="1103" t="str">
        <f t="shared" ref="M208" si="152">IF(AND(ISNUMBER(C208),ISNUMBER(D208),ISNUMBER(I208)),SUM(C208:D208)*I208,"")</f>
        <v/>
      </c>
      <c r="N208" s="1103" t="str">
        <f>IF(AND(ISNUMBER(E208),ISNUMBER(F208),ISNUMBER(J208)),SUM(E208:F208)*J208,"")</f>
        <v/>
      </c>
      <c r="O208" s="1103" t="str">
        <f>IF(AND(ISNUMBER(G208),ISNUMBER(K208)),G208*K208,"")</f>
        <v/>
      </c>
      <c r="P208" s="1102" t="str">
        <f>IF(AND(ISNUMBER(M208),ISNUMBER(O208)),SUM(M208:O208),"")</f>
        <v/>
      </c>
      <c r="Q208" s="1078"/>
      <c r="R208" s="1618">
        <f>IF(ISNUMBER(P208),1,0)</f>
        <v>0</v>
      </c>
    </row>
    <row r="209" spans="1:18" ht="15" customHeight="1" x14ac:dyDescent="0.2">
      <c r="A209" s="1076"/>
      <c r="B209" s="1507" t="s">
        <v>1142</v>
      </c>
      <c r="C209" s="1639"/>
      <c r="D209" s="1485"/>
      <c r="E209" s="1485"/>
      <c r="F209" s="1485"/>
      <c r="G209" s="1531"/>
      <c r="H209" s="1077"/>
      <c r="I209" s="1493"/>
      <c r="J209" s="1490"/>
      <c r="K209" s="1531"/>
      <c r="L209" s="1077"/>
      <c r="M209" s="1516"/>
      <c r="N209" s="1490"/>
      <c r="O209" s="716"/>
      <c r="P209" s="718"/>
      <c r="Q209" s="1078"/>
    </row>
    <row r="210" spans="1:18" ht="15" customHeight="1" x14ac:dyDescent="0.2">
      <c r="A210" s="1076"/>
      <c r="B210" s="1629" t="s">
        <v>1253</v>
      </c>
      <c r="C210" s="1637"/>
      <c r="D210" s="1486"/>
      <c r="E210" s="1486"/>
      <c r="F210" s="1486"/>
      <c r="G210" s="1488"/>
      <c r="H210" s="1077"/>
      <c r="I210" s="1494">
        <v>0.5</v>
      </c>
      <c r="J210" s="1494">
        <v>0.5</v>
      </c>
      <c r="K210" s="1519">
        <v>0.85</v>
      </c>
      <c r="L210" s="1077"/>
      <c r="M210" s="1103" t="str">
        <f t="shared" ref="M210:M212" si="153">IF(AND(ISNUMBER(C210),ISNUMBER(D210),ISNUMBER(I210)),SUM(C210:D210)*I210,"")</f>
        <v/>
      </c>
      <c r="N210" s="1103" t="str">
        <f t="shared" ref="N210:N212" si="154">IF(AND(ISNUMBER(E210),ISNUMBER(F210),ISNUMBER(J210)),SUM(E210:F210)*J210,"")</f>
        <v/>
      </c>
      <c r="O210" s="1103" t="str">
        <f>IF(AND(ISNUMBER(G210),ISNUMBER(K210)),G210*K210,"")</f>
        <v/>
      </c>
      <c r="P210" s="1102" t="str">
        <f t="shared" ref="P210:P212" si="155">IF(AND(ISNUMBER(M210),ISNUMBER(O210)),SUM(M210:O210),"")</f>
        <v/>
      </c>
      <c r="Q210" s="1078"/>
      <c r="R210" s="1618">
        <f t="shared" ref="R210:R212" si="156">IF(ISNUMBER(P210),1,0)</f>
        <v>0</v>
      </c>
    </row>
    <row r="211" spans="1:18" ht="15" customHeight="1" x14ac:dyDescent="0.2">
      <c r="A211" s="1076"/>
      <c r="B211" s="1629" t="s">
        <v>1254</v>
      </c>
      <c r="C211" s="1637"/>
      <c r="D211" s="1486"/>
      <c r="E211" s="1486"/>
      <c r="F211" s="1486"/>
      <c r="G211" s="1488"/>
      <c r="H211" s="1077"/>
      <c r="I211" s="1494">
        <v>0.5</v>
      </c>
      <c r="J211" s="1494">
        <v>0.5</v>
      </c>
      <c r="K211" s="1519">
        <v>0.85</v>
      </c>
      <c r="L211" s="1077"/>
      <c r="M211" s="1103" t="str">
        <f t="shared" si="153"/>
        <v/>
      </c>
      <c r="N211" s="1103" t="str">
        <f t="shared" si="154"/>
        <v/>
      </c>
      <c r="O211" s="1103" t="str">
        <f>IF(AND(ISNUMBER(G211),ISNUMBER(K211)),G211*K211,"")</f>
        <v/>
      </c>
      <c r="P211" s="1102" t="str">
        <f t="shared" si="155"/>
        <v/>
      </c>
      <c r="Q211" s="1078"/>
      <c r="R211" s="1618">
        <f t="shared" si="156"/>
        <v>0</v>
      </c>
    </row>
    <row r="212" spans="1:18" ht="15" customHeight="1" x14ac:dyDescent="0.2">
      <c r="A212" s="1076"/>
      <c r="B212" s="1629" t="s">
        <v>1177</v>
      </c>
      <c r="C212" s="1637"/>
      <c r="D212" s="1486"/>
      <c r="E212" s="1486"/>
      <c r="F212" s="1486"/>
      <c r="G212" s="1488"/>
      <c r="H212" s="1077"/>
      <c r="I212" s="1494">
        <v>0.5</v>
      </c>
      <c r="J212" s="1494">
        <v>0.5</v>
      </c>
      <c r="K212" s="1519">
        <v>0.85</v>
      </c>
      <c r="L212" s="1077"/>
      <c r="M212" s="1103" t="str">
        <f t="shared" si="153"/>
        <v/>
      </c>
      <c r="N212" s="1103" t="str">
        <f t="shared" si="154"/>
        <v/>
      </c>
      <c r="O212" s="1103" t="str">
        <f>IF(AND(ISNUMBER(G212),ISNUMBER(K212)),G212*K212,"")</f>
        <v/>
      </c>
      <c r="P212" s="1102" t="str">
        <f t="shared" si="155"/>
        <v/>
      </c>
      <c r="Q212" s="1078"/>
      <c r="R212" s="1618">
        <f t="shared" si="156"/>
        <v>0</v>
      </c>
    </row>
    <row r="213" spans="1:18" ht="15" customHeight="1" x14ac:dyDescent="0.2">
      <c r="A213" s="1076"/>
      <c r="B213" s="1507" t="s">
        <v>1143</v>
      </c>
      <c r="C213" s="1639"/>
      <c r="D213" s="1485"/>
      <c r="E213" s="1485"/>
      <c r="F213" s="1485"/>
      <c r="G213" s="1531"/>
      <c r="H213" s="1077"/>
      <c r="I213" s="1493"/>
      <c r="J213" s="1490"/>
      <c r="K213" s="1531"/>
      <c r="L213" s="1077"/>
      <c r="M213" s="1516"/>
      <c r="N213" s="1490"/>
      <c r="O213" s="716"/>
      <c r="P213" s="718"/>
      <c r="Q213" s="1078"/>
    </row>
    <row r="214" spans="1:18" ht="15" customHeight="1" x14ac:dyDescent="0.2">
      <c r="A214" s="1076"/>
      <c r="B214" s="1629" t="s">
        <v>1253</v>
      </c>
      <c r="C214" s="1637"/>
      <c r="D214" s="1486"/>
      <c r="E214" s="1486"/>
      <c r="F214" s="1486"/>
      <c r="G214" s="1488"/>
      <c r="H214" s="1077"/>
      <c r="I214" s="1494">
        <v>0.5</v>
      </c>
      <c r="J214" s="1494">
        <v>0.5</v>
      </c>
      <c r="K214" s="1519">
        <v>0.85</v>
      </c>
      <c r="L214" s="1077"/>
      <c r="M214" s="1103" t="str">
        <f t="shared" ref="M214:M216" si="157">IF(AND(ISNUMBER(C214),ISNUMBER(D214),ISNUMBER(I214)),SUM(C214:D214)*I214,"")</f>
        <v/>
      </c>
      <c r="N214" s="1103" t="str">
        <f t="shared" ref="N214:N216" si="158">IF(AND(ISNUMBER(E214),ISNUMBER(F214),ISNUMBER(J214)),SUM(E214:F214)*J214,"")</f>
        <v/>
      </c>
      <c r="O214" s="1103" t="str">
        <f>IF(AND(ISNUMBER(G214),ISNUMBER(K214)),G214*K214,"")</f>
        <v/>
      </c>
      <c r="P214" s="1102" t="str">
        <f t="shared" ref="P214:P216" si="159">IF(AND(ISNUMBER(M214),ISNUMBER(O214)),SUM(M214:O214),"")</f>
        <v/>
      </c>
      <c r="Q214" s="1078"/>
      <c r="R214" s="1618">
        <f t="shared" ref="R214:R216" si="160">IF(ISNUMBER(P214),1,0)</f>
        <v>0</v>
      </c>
    </row>
    <row r="215" spans="1:18" ht="15" customHeight="1" x14ac:dyDescent="0.2">
      <c r="A215" s="1076"/>
      <c r="B215" s="1629" t="s">
        <v>1254</v>
      </c>
      <c r="C215" s="1637"/>
      <c r="D215" s="1486"/>
      <c r="E215" s="1486"/>
      <c r="F215" s="1486"/>
      <c r="G215" s="1488"/>
      <c r="H215" s="1077"/>
      <c r="I215" s="1494">
        <v>0.5</v>
      </c>
      <c r="J215" s="1494">
        <v>0.5</v>
      </c>
      <c r="K215" s="1519">
        <v>0.85</v>
      </c>
      <c r="L215" s="1077"/>
      <c r="M215" s="1103" t="str">
        <f t="shared" si="157"/>
        <v/>
      </c>
      <c r="N215" s="1103" t="str">
        <f t="shared" si="158"/>
        <v/>
      </c>
      <c r="O215" s="1103" t="str">
        <f>IF(AND(ISNUMBER(G215),ISNUMBER(K215)),G215*K215,"")</f>
        <v/>
      </c>
      <c r="P215" s="1102" t="str">
        <f t="shared" si="159"/>
        <v/>
      </c>
      <c r="Q215" s="1078"/>
      <c r="R215" s="1618">
        <f t="shared" si="160"/>
        <v>0</v>
      </c>
    </row>
    <row r="216" spans="1:18" ht="15" customHeight="1" x14ac:dyDescent="0.2">
      <c r="A216" s="1076"/>
      <c r="B216" s="1629" t="s">
        <v>1177</v>
      </c>
      <c r="C216" s="1637"/>
      <c r="D216" s="1486"/>
      <c r="E216" s="1486"/>
      <c r="F216" s="1486"/>
      <c r="G216" s="1488"/>
      <c r="H216" s="1077"/>
      <c r="I216" s="1494">
        <v>1</v>
      </c>
      <c r="J216" s="1494">
        <v>1</v>
      </c>
      <c r="K216" s="1519">
        <v>1</v>
      </c>
      <c r="L216" s="1077"/>
      <c r="M216" s="1103" t="str">
        <f t="shared" si="157"/>
        <v/>
      </c>
      <c r="N216" s="1103" t="str">
        <f t="shared" si="158"/>
        <v/>
      </c>
      <c r="O216" s="1103" t="str">
        <f>IF(AND(ISNUMBER(G216),ISNUMBER(K216)),G216*K216,"")</f>
        <v/>
      </c>
      <c r="P216" s="1102" t="str">
        <f t="shared" si="159"/>
        <v/>
      </c>
      <c r="Q216" s="1078"/>
      <c r="R216" s="1618">
        <f t="shared" si="160"/>
        <v>0</v>
      </c>
    </row>
    <row r="217" spans="1:18" ht="15" customHeight="1" x14ac:dyDescent="0.2">
      <c r="A217" s="1076"/>
      <c r="B217" s="1484" t="s">
        <v>1261</v>
      </c>
      <c r="C217" s="1639"/>
      <c r="D217" s="1485"/>
      <c r="E217" s="1485"/>
      <c r="F217" s="1485"/>
      <c r="G217" s="1531"/>
      <c r="H217" s="1077"/>
      <c r="I217" s="1493"/>
      <c r="J217" s="1490"/>
      <c r="K217" s="1531"/>
      <c r="L217" s="1077"/>
      <c r="M217" s="1516"/>
      <c r="N217" s="716"/>
      <c r="O217" s="716"/>
      <c r="P217" s="718"/>
      <c r="Q217" s="1078"/>
    </row>
    <row r="218" spans="1:18" ht="15" customHeight="1" x14ac:dyDescent="0.2">
      <c r="A218" s="1076"/>
      <c r="B218" s="1483" t="s">
        <v>1141</v>
      </c>
      <c r="C218" s="1639"/>
      <c r="D218" s="1485"/>
      <c r="E218" s="1485"/>
      <c r="F218" s="1485"/>
      <c r="G218" s="1488"/>
      <c r="H218" s="1077"/>
      <c r="I218" s="1493"/>
      <c r="J218" s="1490"/>
      <c r="K218" s="1519">
        <v>0.85</v>
      </c>
      <c r="L218" s="1077"/>
      <c r="M218" s="1516"/>
      <c r="N218" s="1490"/>
      <c r="O218" s="1103" t="str">
        <f>IF(AND(ISNUMBER(G218),ISNUMBER(K218)),G218*K218,"")</f>
        <v/>
      </c>
      <c r="P218" s="1102" t="str">
        <f>IF(ISNUMBER(O218),O218,"")</f>
        <v/>
      </c>
      <c r="Q218" s="1078"/>
      <c r="R218" s="1618">
        <f>IF(ISNUMBER(P218),1,0)</f>
        <v>0</v>
      </c>
    </row>
    <row r="219" spans="1:18" ht="15" customHeight="1" x14ac:dyDescent="0.2">
      <c r="A219" s="1076"/>
      <c r="B219" s="1483" t="s">
        <v>1142</v>
      </c>
      <c r="C219" s="1639"/>
      <c r="D219" s="1485"/>
      <c r="E219" s="1485"/>
      <c r="F219" s="1485"/>
      <c r="G219" s="1531"/>
      <c r="H219" s="1077"/>
      <c r="I219" s="1493"/>
      <c r="J219" s="1490"/>
      <c r="K219" s="1531"/>
      <c r="L219" s="1077"/>
      <c r="M219" s="1516"/>
      <c r="N219" s="1490"/>
      <c r="O219" s="1490"/>
      <c r="P219" s="718"/>
      <c r="Q219" s="1078"/>
    </row>
    <row r="220" spans="1:18" ht="15" customHeight="1" x14ac:dyDescent="0.2">
      <c r="A220" s="1076"/>
      <c r="B220" s="1629" t="s">
        <v>1253</v>
      </c>
      <c r="C220" s="1639"/>
      <c r="D220" s="1485"/>
      <c r="E220" s="1485"/>
      <c r="F220" s="1485"/>
      <c r="G220" s="1488"/>
      <c r="H220" s="1077"/>
      <c r="I220" s="1493"/>
      <c r="J220" s="1490"/>
      <c r="K220" s="1519">
        <v>0.85</v>
      </c>
      <c r="L220" s="1077"/>
      <c r="M220" s="1516"/>
      <c r="N220" s="1490"/>
      <c r="O220" s="1103" t="str">
        <f>IF(AND(ISNUMBER(G220),ISNUMBER(K220)),G220*K220,"")</f>
        <v/>
      </c>
      <c r="P220" s="1102" t="str">
        <f t="shared" ref="P220:P222" si="161">IF(ISNUMBER(O220),O220,"")</f>
        <v/>
      </c>
      <c r="Q220" s="1078"/>
      <c r="R220" s="1618">
        <f t="shared" ref="R220:R222" si="162">IF(ISNUMBER(P220),1,0)</f>
        <v>0</v>
      </c>
    </row>
    <row r="221" spans="1:18" ht="15" customHeight="1" x14ac:dyDescent="0.2">
      <c r="A221" s="1076"/>
      <c r="B221" s="1629" t="s">
        <v>1254</v>
      </c>
      <c r="C221" s="1639"/>
      <c r="D221" s="1485"/>
      <c r="E221" s="1485"/>
      <c r="F221" s="1485"/>
      <c r="G221" s="1488"/>
      <c r="H221" s="1077"/>
      <c r="I221" s="1493"/>
      <c r="J221" s="1490"/>
      <c r="K221" s="1519">
        <v>0.85</v>
      </c>
      <c r="L221" s="1077"/>
      <c r="M221" s="1516"/>
      <c r="N221" s="1490"/>
      <c r="O221" s="1103" t="str">
        <f>IF(AND(ISNUMBER(G221),ISNUMBER(K221)),G221*K221,"")</f>
        <v/>
      </c>
      <c r="P221" s="1102" t="str">
        <f t="shared" si="161"/>
        <v/>
      </c>
      <c r="Q221" s="1078"/>
      <c r="R221" s="1618">
        <f t="shared" si="162"/>
        <v>0</v>
      </c>
    </row>
    <row r="222" spans="1:18" ht="15" customHeight="1" x14ac:dyDescent="0.2">
      <c r="A222" s="1076"/>
      <c r="B222" s="1629" t="s">
        <v>1177</v>
      </c>
      <c r="C222" s="1639"/>
      <c r="D222" s="1485"/>
      <c r="E222" s="1485"/>
      <c r="F222" s="1485"/>
      <c r="G222" s="1488"/>
      <c r="H222" s="1077"/>
      <c r="I222" s="1493"/>
      <c r="J222" s="1490"/>
      <c r="K222" s="1519">
        <v>0.85</v>
      </c>
      <c r="L222" s="1077"/>
      <c r="M222" s="1516"/>
      <c r="N222" s="1490"/>
      <c r="O222" s="1103" t="str">
        <f>IF(AND(ISNUMBER(G222),ISNUMBER(K222)),G222*K222,"")</f>
        <v/>
      </c>
      <c r="P222" s="1102" t="str">
        <f t="shared" si="161"/>
        <v/>
      </c>
      <c r="Q222" s="1078"/>
      <c r="R222" s="1618">
        <f t="shared" si="162"/>
        <v>0</v>
      </c>
    </row>
    <row r="223" spans="1:18" ht="15" customHeight="1" x14ac:dyDescent="0.2">
      <c r="A223" s="1076"/>
      <c r="B223" s="1483" t="s">
        <v>1143</v>
      </c>
      <c r="C223" s="1639"/>
      <c r="D223" s="1485"/>
      <c r="E223" s="1485"/>
      <c r="F223" s="1485"/>
      <c r="G223" s="1531"/>
      <c r="H223" s="1077"/>
      <c r="I223" s="1493"/>
      <c r="J223" s="1490"/>
      <c r="K223" s="1531"/>
      <c r="L223" s="1077"/>
      <c r="M223" s="1516"/>
      <c r="N223" s="1490"/>
      <c r="O223" s="1490"/>
      <c r="P223" s="718"/>
      <c r="Q223" s="1078"/>
    </row>
    <row r="224" spans="1:18" ht="15" customHeight="1" x14ac:dyDescent="0.2">
      <c r="A224" s="1076"/>
      <c r="B224" s="1629" t="s">
        <v>1253</v>
      </c>
      <c r="C224" s="1639"/>
      <c r="D224" s="1485"/>
      <c r="E224" s="1485"/>
      <c r="F224" s="1485"/>
      <c r="G224" s="1488"/>
      <c r="H224" s="1077"/>
      <c r="I224" s="1493"/>
      <c r="J224" s="1490"/>
      <c r="K224" s="1519">
        <v>0.85</v>
      </c>
      <c r="L224" s="1077"/>
      <c r="M224" s="1516"/>
      <c r="N224" s="1490"/>
      <c r="O224" s="1103" t="str">
        <f>IF(AND(ISNUMBER(G224),ISNUMBER(K224)),G224*K224,"")</f>
        <v/>
      </c>
      <c r="P224" s="1102" t="str">
        <f t="shared" ref="P224:P226" si="163">IF(ISNUMBER(O224),O224,"")</f>
        <v/>
      </c>
      <c r="Q224" s="1078"/>
      <c r="R224" s="1618">
        <f t="shared" ref="R224:R226" si="164">IF(ISNUMBER(P224),1,0)</f>
        <v>0</v>
      </c>
    </row>
    <row r="225" spans="1:18" ht="15" customHeight="1" x14ac:dyDescent="0.2">
      <c r="A225" s="1076"/>
      <c r="B225" s="1629" t="s">
        <v>1254</v>
      </c>
      <c r="C225" s="1639"/>
      <c r="D225" s="1485"/>
      <c r="E225" s="1485"/>
      <c r="F225" s="1485"/>
      <c r="G225" s="1488"/>
      <c r="H225" s="1077"/>
      <c r="I225" s="1493"/>
      <c r="J225" s="1490"/>
      <c r="K225" s="1519">
        <v>0.85</v>
      </c>
      <c r="L225" s="1077"/>
      <c r="M225" s="1516"/>
      <c r="N225" s="1490"/>
      <c r="O225" s="1103" t="str">
        <f>IF(AND(ISNUMBER(G225),ISNUMBER(K225)),G225*K225,"")</f>
        <v/>
      </c>
      <c r="P225" s="1102" t="str">
        <f t="shared" si="163"/>
        <v/>
      </c>
      <c r="Q225" s="1078"/>
      <c r="R225" s="1618">
        <f t="shared" si="164"/>
        <v>0</v>
      </c>
    </row>
    <row r="226" spans="1:18" ht="15" customHeight="1" x14ac:dyDescent="0.2">
      <c r="A226" s="1076"/>
      <c r="B226" s="1629" t="s">
        <v>1177</v>
      </c>
      <c r="C226" s="1639"/>
      <c r="D226" s="1485"/>
      <c r="E226" s="1485"/>
      <c r="F226" s="1485"/>
      <c r="G226" s="1488"/>
      <c r="H226" s="1077"/>
      <c r="I226" s="1493"/>
      <c r="J226" s="1490"/>
      <c r="K226" s="1519">
        <v>1</v>
      </c>
      <c r="L226" s="1077"/>
      <c r="M226" s="1516"/>
      <c r="N226" s="1490"/>
      <c r="O226" s="1103" t="str">
        <f>IF(AND(ISNUMBER(G226),ISNUMBER(K226)),G226*K226,"")</f>
        <v/>
      </c>
      <c r="P226" s="1102" t="str">
        <f t="shared" si="163"/>
        <v/>
      </c>
      <c r="Q226" s="1078"/>
      <c r="R226" s="1618">
        <f t="shared" si="164"/>
        <v>0</v>
      </c>
    </row>
    <row r="227" spans="1:18" ht="15" customHeight="1" x14ac:dyDescent="0.2">
      <c r="A227" s="1076"/>
      <c r="B227" s="1510" t="s">
        <v>1262</v>
      </c>
      <c r="C227" s="1639"/>
      <c r="D227" s="1485"/>
      <c r="E227" s="1485"/>
      <c r="F227" s="1485"/>
      <c r="G227" s="1531"/>
      <c r="H227" s="1077"/>
      <c r="I227" s="1493"/>
      <c r="J227" s="1490"/>
      <c r="K227" s="1531"/>
      <c r="L227" s="1077"/>
      <c r="M227" s="1516"/>
      <c r="N227" s="716"/>
      <c r="O227" s="716"/>
      <c r="P227" s="718"/>
      <c r="Q227" s="1078"/>
    </row>
    <row r="228" spans="1:18" ht="15" customHeight="1" x14ac:dyDescent="0.2">
      <c r="A228" s="1076"/>
      <c r="B228" s="1507" t="s">
        <v>1141</v>
      </c>
      <c r="C228" s="1637"/>
      <c r="D228" s="1486"/>
      <c r="E228" s="1486"/>
      <c r="F228" s="1486"/>
      <c r="G228" s="1488"/>
      <c r="H228" s="1077"/>
      <c r="I228" s="1494">
        <v>0.5</v>
      </c>
      <c r="J228" s="1494">
        <v>0.5</v>
      </c>
      <c r="K228" s="1519">
        <v>0.85</v>
      </c>
      <c r="L228" s="1077"/>
      <c r="M228" s="1103" t="str">
        <f>IF(AND(ISNUMBER(C228),ISNUMBER(D228),ISNUMBER(I228)),SUM(C228:D228)*I228,"")</f>
        <v/>
      </c>
      <c r="N228" s="1103" t="str">
        <f>IF(AND(ISNUMBER(E228),ISNUMBER(F228),ISNUMBER(J228)),SUM(E228:F228)*J228,"")</f>
        <v/>
      </c>
      <c r="O228" s="1103" t="str">
        <f>IF(AND(ISNUMBER(G228),ISNUMBER(K228)),G228*K228,"")</f>
        <v/>
      </c>
      <c r="P228" s="1102" t="str">
        <f>IF(AND(ISNUMBER(M228),ISNUMBER(O228)),SUM(M228:O228),"")</f>
        <v/>
      </c>
      <c r="Q228" s="1078"/>
      <c r="R228" s="1618">
        <f>IF(ISNUMBER(P228),1,0)</f>
        <v>0</v>
      </c>
    </row>
    <row r="229" spans="1:18" ht="15" customHeight="1" x14ac:dyDescent="0.2">
      <c r="A229" s="1076"/>
      <c r="B229" s="1507" t="s">
        <v>1142</v>
      </c>
      <c r="C229" s="1639"/>
      <c r="D229" s="1485"/>
      <c r="E229" s="1485"/>
      <c r="F229" s="1485"/>
      <c r="G229" s="1531"/>
      <c r="H229" s="1077"/>
      <c r="I229" s="1493"/>
      <c r="J229" s="1490"/>
      <c r="K229" s="1531"/>
      <c r="L229" s="1077"/>
      <c r="M229" s="1516"/>
      <c r="N229" s="716"/>
      <c r="O229" s="716"/>
      <c r="P229" s="718"/>
      <c r="Q229" s="1078"/>
    </row>
    <row r="230" spans="1:18" ht="15" customHeight="1" x14ac:dyDescent="0.2">
      <c r="A230" s="1076"/>
      <c r="B230" s="1629" t="s">
        <v>1253</v>
      </c>
      <c r="C230" s="1637"/>
      <c r="D230" s="1486"/>
      <c r="E230" s="1486"/>
      <c r="F230" s="1486"/>
      <c r="G230" s="1488"/>
      <c r="H230" s="1077"/>
      <c r="I230" s="1494">
        <v>0.5</v>
      </c>
      <c r="J230" s="1494">
        <v>0.5</v>
      </c>
      <c r="K230" s="1519">
        <v>0.85</v>
      </c>
      <c r="L230" s="1077"/>
      <c r="M230" s="1103" t="str">
        <f t="shared" ref="M230:M232" si="165">IF(AND(ISNUMBER(C230),ISNUMBER(D230),ISNUMBER(I230)),SUM(C230:D230)*I230,"")</f>
        <v/>
      </c>
      <c r="N230" s="1103" t="str">
        <f t="shared" ref="N230:N232" si="166">IF(AND(ISNUMBER(E230),ISNUMBER(F230),ISNUMBER(J230)),SUM(E230:F230)*J230,"")</f>
        <v/>
      </c>
      <c r="O230" s="1103" t="str">
        <f>IF(AND(ISNUMBER(G230),ISNUMBER(K230)),G230*K230,"")</f>
        <v/>
      </c>
      <c r="P230" s="1102" t="str">
        <f>IF(AND(ISNUMBER(M230),ISNUMBER(O230)),SUM(M230:O230),"")</f>
        <v/>
      </c>
      <c r="Q230" s="1078"/>
      <c r="R230" s="1618">
        <f t="shared" ref="R230:R232" si="167">IF(ISNUMBER(P230),1,0)</f>
        <v>0</v>
      </c>
    </row>
    <row r="231" spans="1:18" ht="15" customHeight="1" x14ac:dyDescent="0.2">
      <c r="A231" s="1076"/>
      <c r="B231" s="1629" t="s">
        <v>1254</v>
      </c>
      <c r="C231" s="1637"/>
      <c r="D231" s="1486"/>
      <c r="E231" s="1486"/>
      <c r="F231" s="1486"/>
      <c r="G231" s="1488"/>
      <c r="H231" s="1077"/>
      <c r="I231" s="1494">
        <v>0.5</v>
      </c>
      <c r="J231" s="1494">
        <v>0.5</v>
      </c>
      <c r="K231" s="1519">
        <v>0.85</v>
      </c>
      <c r="L231" s="1077"/>
      <c r="M231" s="1103" t="str">
        <f t="shared" si="165"/>
        <v/>
      </c>
      <c r="N231" s="1103" t="str">
        <f t="shared" si="166"/>
        <v/>
      </c>
      <c r="O231" s="1103" t="str">
        <f>IF(AND(ISNUMBER(G231),ISNUMBER(K231)),G231*K231,"")</f>
        <v/>
      </c>
      <c r="P231" s="1102" t="str">
        <f>IF(AND(ISNUMBER(M231),ISNUMBER(O231)),SUM(M231:O231),"")</f>
        <v/>
      </c>
      <c r="Q231" s="1078"/>
      <c r="R231" s="1618">
        <f t="shared" si="167"/>
        <v>0</v>
      </c>
    </row>
    <row r="232" spans="1:18" ht="15" customHeight="1" x14ac:dyDescent="0.2">
      <c r="A232" s="1076"/>
      <c r="B232" s="1629" t="s">
        <v>1177</v>
      </c>
      <c r="C232" s="1637"/>
      <c r="D232" s="1486"/>
      <c r="E232" s="1486"/>
      <c r="F232" s="1486"/>
      <c r="G232" s="1488"/>
      <c r="H232" s="1077"/>
      <c r="I232" s="1494">
        <v>0.5</v>
      </c>
      <c r="J232" s="1494">
        <v>0.5</v>
      </c>
      <c r="K232" s="1519">
        <v>0.85</v>
      </c>
      <c r="L232" s="1077"/>
      <c r="M232" s="1103" t="str">
        <f t="shared" si="165"/>
        <v/>
      </c>
      <c r="N232" s="1103" t="str">
        <f t="shared" si="166"/>
        <v/>
      </c>
      <c r="O232" s="1103" t="str">
        <f>IF(AND(ISNUMBER(G232),ISNUMBER(K232)),G232*K232,"")</f>
        <v/>
      </c>
      <c r="P232" s="1102" t="str">
        <f>IF(AND(ISNUMBER(M232),ISNUMBER(O232)),SUM(M232:O232),"")</f>
        <v/>
      </c>
      <c r="Q232" s="1078"/>
      <c r="R232" s="1618">
        <f t="shared" si="167"/>
        <v>0</v>
      </c>
    </row>
    <row r="233" spans="1:18" ht="15" customHeight="1" x14ac:dyDescent="0.2">
      <c r="A233" s="1076"/>
      <c r="B233" s="1507" t="s">
        <v>1143</v>
      </c>
      <c r="C233" s="1639"/>
      <c r="D233" s="1485"/>
      <c r="E233" s="1485"/>
      <c r="F233" s="1485"/>
      <c r="G233" s="1531"/>
      <c r="H233" s="1077"/>
      <c r="I233" s="1493"/>
      <c r="J233" s="1490"/>
      <c r="K233" s="1531"/>
      <c r="L233" s="1077"/>
      <c r="M233" s="1516"/>
      <c r="N233" s="716"/>
      <c r="O233" s="716"/>
      <c r="P233" s="718"/>
      <c r="Q233" s="1078"/>
    </row>
    <row r="234" spans="1:18" ht="15" customHeight="1" x14ac:dyDescent="0.2">
      <c r="A234" s="1076"/>
      <c r="B234" s="1629" t="s">
        <v>1253</v>
      </c>
      <c r="C234" s="1637"/>
      <c r="D234" s="1486"/>
      <c r="E234" s="1486"/>
      <c r="F234" s="1486"/>
      <c r="G234" s="1488"/>
      <c r="H234" s="1077"/>
      <c r="I234" s="1494">
        <v>0.5</v>
      </c>
      <c r="J234" s="1494">
        <v>0.5</v>
      </c>
      <c r="K234" s="1519">
        <v>0.85</v>
      </c>
      <c r="L234" s="1077"/>
      <c r="M234" s="1103" t="str">
        <f t="shared" ref="M234:M236" si="168">IF(AND(ISNUMBER(C234),ISNUMBER(D234),ISNUMBER(I234)),SUM(C234:D234)*I234,"")</f>
        <v/>
      </c>
      <c r="N234" s="1103" t="str">
        <f t="shared" ref="N234:N236" si="169">IF(AND(ISNUMBER(E234),ISNUMBER(F234),ISNUMBER(J234)),SUM(E234:F234)*J234,"")</f>
        <v/>
      </c>
      <c r="O234" s="1103" t="str">
        <f>IF(AND(ISNUMBER(G234),ISNUMBER(K234)),G234*K234,"")</f>
        <v/>
      </c>
      <c r="P234" s="1102" t="str">
        <f>IF(AND(ISNUMBER(M234),ISNUMBER(O234)),SUM(M234:O234),"")</f>
        <v/>
      </c>
      <c r="Q234" s="1078"/>
      <c r="R234" s="1618">
        <f t="shared" ref="R234:R236" si="170">IF(ISNUMBER(P234),1,0)</f>
        <v>0</v>
      </c>
    </row>
    <row r="235" spans="1:18" ht="15" customHeight="1" x14ac:dyDescent="0.2">
      <c r="A235" s="1076"/>
      <c r="B235" s="1629" t="s">
        <v>1254</v>
      </c>
      <c r="C235" s="1637"/>
      <c r="D235" s="1486"/>
      <c r="E235" s="1486"/>
      <c r="F235" s="1486"/>
      <c r="G235" s="1488"/>
      <c r="H235" s="1077"/>
      <c r="I235" s="1494">
        <v>0.5</v>
      </c>
      <c r="J235" s="1494">
        <v>0.5</v>
      </c>
      <c r="K235" s="1519">
        <v>0.85</v>
      </c>
      <c r="L235" s="1077"/>
      <c r="M235" s="1103" t="str">
        <f t="shared" si="168"/>
        <v/>
      </c>
      <c r="N235" s="1103" t="str">
        <f t="shared" si="169"/>
        <v/>
      </c>
      <c r="O235" s="1103" t="str">
        <f>IF(AND(ISNUMBER(G235),ISNUMBER(K235)),G235*K235,"")</f>
        <v/>
      </c>
      <c r="P235" s="1102" t="str">
        <f>IF(AND(ISNUMBER(M235),ISNUMBER(O235)),SUM(M235:O235),"")</f>
        <v/>
      </c>
      <c r="Q235" s="1078"/>
      <c r="R235" s="1618">
        <f t="shared" si="170"/>
        <v>0</v>
      </c>
    </row>
    <row r="236" spans="1:18" ht="15" customHeight="1" x14ac:dyDescent="0.2">
      <c r="A236" s="1076"/>
      <c r="B236" s="1629" t="s">
        <v>1177</v>
      </c>
      <c r="C236" s="1637"/>
      <c r="D236" s="1486"/>
      <c r="E236" s="1486"/>
      <c r="F236" s="1486"/>
      <c r="G236" s="1488"/>
      <c r="H236" s="1077"/>
      <c r="I236" s="1494">
        <v>1</v>
      </c>
      <c r="J236" s="1494">
        <v>1</v>
      </c>
      <c r="K236" s="1519">
        <v>1</v>
      </c>
      <c r="L236" s="1077"/>
      <c r="M236" s="1103" t="str">
        <f t="shared" si="168"/>
        <v/>
      </c>
      <c r="N236" s="1103" t="str">
        <f t="shared" si="169"/>
        <v/>
      </c>
      <c r="O236" s="1103" t="str">
        <f>IF(AND(ISNUMBER(G236),ISNUMBER(K236)),G236*K236,"")</f>
        <v/>
      </c>
      <c r="P236" s="1102" t="str">
        <f>IF(AND(ISNUMBER(M236),ISNUMBER(O236)),SUM(M236:O236),"")</f>
        <v/>
      </c>
      <c r="Q236" s="1078"/>
      <c r="R236" s="1618">
        <f t="shared" si="170"/>
        <v>0</v>
      </c>
    </row>
    <row r="237" spans="1:18" ht="15" customHeight="1" x14ac:dyDescent="0.2">
      <c r="A237" s="1076"/>
      <c r="B237" s="1484" t="s">
        <v>1263</v>
      </c>
      <c r="C237" s="1639"/>
      <c r="D237" s="1485"/>
      <c r="E237" s="1485"/>
      <c r="F237" s="1485"/>
      <c r="G237" s="1531"/>
      <c r="H237" s="1077"/>
      <c r="I237" s="1493"/>
      <c r="J237" s="1490"/>
      <c r="K237" s="1531"/>
      <c r="L237" s="1077"/>
      <c r="M237" s="1516"/>
      <c r="N237" s="716"/>
      <c r="O237" s="716"/>
      <c r="P237" s="718"/>
      <c r="Q237" s="1078"/>
    </row>
    <row r="238" spans="1:18" ht="15" customHeight="1" x14ac:dyDescent="0.2">
      <c r="A238" s="1076"/>
      <c r="B238" s="1483" t="s">
        <v>1141</v>
      </c>
      <c r="C238" s="1639"/>
      <c r="D238" s="1485"/>
      <c r="E238" s="1485"/>
      <c r="F238" s="1485"/>
      <c r="G238" s="1488"/>
      <c r="H238" s="1077"/>
      <c r="I238" s="1493"/>
      <c r="J238" s="1490"/>
      <c r="K238" s="1519">
        <v>0.85</v>
      </c>
      <c r="L238" s="1077"/>
      <c r="M238" s="1516"/>
      <c r="N238" s="716"/>
      <c r="O238" s="1103" t="str">
        <f>IF(AND(ISNUMBER(G238),ISNUMBER(K238)),G238*K238,"")</f>
        <v/>
      </c>
      <c r="P238" s="1102" t="str">
        <f>IF(ISNUMBER(O238),O238,"")</f>
        <v/>
      </c>
      <c r="Q238" s="1078"/>
      <c r="R238" s="1618">
        <f>IF(ISNUMBER(P238),1,0)</f>
        <v>0</v>
      </c>
    </row>
    <row r="239" spans="1:18" ht="15" customHeight="1" x14ac:dyDescent="0.2">
      <c r="A239" s="1076"/>
      <c r="B239" s="1483" t="s">
        <v>1142</v>
      </c>
      <c r="C239" s="1639"/>
      <c r="D239" s="1485"/>
      <c r="E239" s="1485"/>
      <c r="F239" s="1485"/>
      <c r="G239" s="1531"/>
      <c r="H239" s="1077"/>
      <c r="I239" s="1493"/>
      <c r="J239" s="1490"/>
      <c r="K239" s="1531"/>
      <c r="L239" s="1077"/>
      <c r="M239" s="1516"/>
      <c r="N239" s="716"/>
      <c r="O239" s="716"/>
      <c r="P239" s="718"/>
      <c r="Q239" s="1078"/>
    </row>
    <row r="240" spans="1:18" ht="15" customHeight="1" x14ac:dyDescent="0.2">
      <c r="A240" s="1076"/>
      <c r="B240" s="1629" t="s">
        <v>1253</v>
      </c>
      <c r="C240" s="1639"/>
      <c r="D240" s="1485"/>
      <c r="E240" s="1485"/>
      <c r="F240" s="1485"/>
      <c r="G240" s="1488"/>
      <c r="H240" s="1077"/>
      <c r="I240" s="1493"/>
      <c r="J240" s="1490"/>
      <c r="K240" s="1519">
        <v>0.85</v>
      </c>
      <c r="L240" s="1077"/>
      <c r="M240" s="1516"/>
      <c r="N240" s="716"/>
      <c r="O240" s="1103" t="str">
        <f>IF(AND(ISNUMBER(G240),ISNUMBER(K240)),G240*K240,"")</f>
        <v/>
      </c>
      <c r="P240" s="1102" t="str">
        <f t="shared" ref="P240:P242" si="171">IF(ISNUMBER(O240),O240,"")</f>
        <v/>
      </c>
      <c r="Q240" s="1078"/>
      <c r="R240" s="1618">
        <f t="shared" ref="R240:R242" si="172">IF(ISNUMBER(P240),1,0)</f>
        <v>0</v>
      </c>
    </row>
    <row r="241" spans="1:18" ht="15" customHeight="1" x14ac:dyDescent="0.2">
      <c r="A241" s="1076"/>
      <c r="B241" s="1629" t="s">
        <v>1254</v>
      </c>
      <c r="C241" s="1639"/>
      <c r="D241" s="1485"/>
      <c r="E241" s="1485"/>
      <c r="F241" s="1485"/>
      <c r="G241" s="1488"/>
      <c r="H241" s="1077"/>
      <c r="I241" s="1493"/>
      <c r="J241" s="1490"/>
      <c r="K241" s="1519">
        <v>0.85</v>
      </c>
      <c r="L241" s="1077"/>
      <c r="M241" s="1516"/>
      <c r="N241" s="716"/>
      <c r="O241" s="1103" t="str">
        <f>IF(AND(ISNUMBER(G241),ISNUMBER(K241)),G241*K241,"")</f>
        <v/>
      </c>
      <c r="P241" s="1102" t="str">
        <f t="shared" si="171"/>
        <v/>
      </c>
      <c r="Q241" s="1078"/>
      <c r="R241" s="1618">
        <f t="shared" si="172"/>
        <v>0</v>
      </c>
    </row>
    <row r="242" spans="1:18" ht="15" customHeight="1" x14ac:dyDescent="0.2">
      <c r="A242" s="1076"/>
      <c r="B242" s="1629" t="s">
        <v>1177</v>
      </c>
      <c r="C242" s="1639"/>
      <c r="D242" s="1485"/>
      <c r="E242" s="1485"/>
      <c r="F242" s="1485"/>
      <c r="G242" s="1488"/>
      <c r="H242" s="1077"/>
      <c r="I242" s="1493"/>
      <c r="J242" s="1490"/>
      <c r="K242" s="1519">
        <v>0.85</v>
      </c>
      <c r="L242" s="1077"/>
      <c r="M242" s="1516"/>
      <c r="N242" s="716"/>
      <c r="O242" s="1103" t="str">
        <f>IF(AND(ISNUMBER(G242),ISNUMBER(K242)),G242*K242,"")</f>
        <v/>
      </c>
      <c r="P242" s="1102" t="str">
        <f t="shared" si="171"/>
        <v/>
      </c>
      <c r="Q242" s="1078"/>
      <c r="R242" s="1618">
        <f t="shared" si="172"/>
        <v>0</v>
      </c>
    </row>
    <row r="243" spans="1:18" ht="15" customHeight="1" x14ac:dyDescent="0.2">
      <c r="A243" s="1076"/>
      <c r="B243" s="1483" t="s">
        <v>1143</v>
      </c>
      <c r="C243" s="1639"/>
      <c r="D243" s="1485"/>
      <c r="E243" s="1485"/>
      <c r="F243" s="1485"/>
      <c r="G243" s="1531"/>
      <c r="H243" s="1077"/>
      <c r="I243" s="1493"/>
      <c r="J243" s="1490"/>
      <c r="K243" s="1531"/>
      <c r="L243" s="1077"/>
      <c r="M243" s="1516"/>
      <c r="N243" s="716"/>
      <c r="O243" s="716"/>
      <c r="P243" s="718"/>
      <c r="Q243" s="1078"/>
    </row>
    <row r="244" spans="1:18" ht="15" customHeight="1" x14ac:dyDescent="0.2">
      <c r="A244" s="1076"/>
      <c r="B244" s="1629" t="s">
        <v>1253</v>
      </c>
      <c r="C244" s="1639"/>
      <c r="D244" s="1485"/>
      <c r="E244" s="1485"/>
      <c r="F244" s="1485"/>
      <c r="G244" s="1488"/>
      <c r="H244" s="1077"/>
      <c r="I244" s="1493"/>
      <c r="J244" s="1490"/>
      <c r="K244" s="1519">
        <v>0.85</v>
      </c>
      <c r="L244" s="1077"/>
      <c r="M244" s="1516"/>
      <c r="N244" s="716"/>
      <c r="O244" s="1103" t="str">
        <f>IF(AND(ISNUMBER(G244),ISNUMBER(K244)),G244*K244,"")</f>
        <v/>
      </c>
      <c r="P244" s="1102" t="str">
        <f t="shared" ref="P244:P245" si="173">IF(ISNUMBER(O244),O244,"")</f>
        <v/>
      </c>
      <c r="Q244" s="1078"/>
      <c r="R244" s="1618">
        <f t="shared" ref="R244:R246" si="174">IF(ISNUMBER(P244),1,0)</f>
        <v>0</v>
      </c>
    </row>
    <row r="245" spans="1:18" ht="15" customHeight="1" x14ac:dyDescent="0.2">
      <c r="A245" s="1076"/>
      <c r="B245" s="1629" t="s">
        <v>1254</v>
      </c>
      <c r="C245" s="1639"/>
      <c r="D245" s="1485"/>
      <c r="E245" s="1485"/>
      <c r="F245" s="1485"/>
      <c r="G245" s="1488"/>
      <c r="H245" s="1077"/>
      <c r="I245" s="1493"/>
      <c r="J245" s="1490"/>
      <c r="K245" s="1519">
        <v>0.85</v>
      </c>
      <c r="L245" s="1077"/>
      <c r="M245" s="1516"/>
      <c r="N245" s="716"/>
      <c r="O245" s="1103" t="str">
        <f>IF(AND(ISNUMBER(G245),ISNUMBER(K245)),G245*K245,"")</f>
        <v/>
      </c>
      <c r="P245" s="1102" t="str">
        <f t="shared" si="173"/>
        <v/>
      </c>
      <c r="Q245" s="1078"/>
      <c r="R245" s="1618">
        <f t="shared" si="174"/>
        <v>0</v>
      </c>
    </row>
    <row r="246" spans="1:18" ht="15" customHeight="1" x14ac:dyDescent="0.2">
      <c r="A246" s="1076"/>
      <c r="B246" s="1629" t="s">
        <v>1177</v>
      </c>
      <c r="C246" s="1639"/>
      <c r="D246" s="1485"/>
      <c r="E246" s="1485"/>
      <c r="F246" s="1485"/>
      <c r="G246" s="1488"/>
      <c r="H246" s="1077"/>
      <c r="I246" s="1493"/>
      <c r="J246" s="1490"/>
      <c r="K246" s="1519">
        <v>1</v>
      </c>
      <c r="L246" s="1077"/>
      <c r="M246" s="1516"/>
      <c r="N246" s="716"/>
      <c r="O246" s="1103" t="str">
        <f>IF(AND(ISNUMBER(G246),ISNUMBER(K246)),G246*K246,"")</f>
        <v/>
      </c>
      <c r="P246" s="1102" t="str">
        <f>IF(ISNUMBER(O246),O246,"")</f>
        <v/>
      </c>
      <c r="Q246" s="1078"/>
      <c r="R246" s="1618">
        <f t="shared" si="174"/>
        <v>0</v>
      </c>
    </row>
    <row r="247" spans="1:18" ht="15" customHeight="1" x14ac:dyDescent="0.2">
      <c r="A247" s="1076"/>
      <c r="B247" s="1484" t="s">
        <v>1264</v>
      </c>
      <c r="C247" s="1639"/>
      <c r="D247" s="1485"/>
      <c r="E247" s="1485"/>
      <c r="F247" s="1485"/>
      <c r="G247" s="1531"/>
      <c r="H247" s="1077"/>
      <c r="I247" s="1493"/>
      <c r="J247" s="1490"/>
      <c r="K247" s="1531"/>
      <c r="L247" s="1077"/>
      <c r="M247" s="1516"/>
      <c r="N247" s="716"/>
      <c r="O247" s="716"/>
      <c r="P247" s="718"/>
      <c r="Q247" s="1078"/>
    </row>
    <row r="248" spans="1:18" ht="15" customHeight="1" x14ac:dyDescent="0.2">
      <c r="A248" s="1076"/>
      <c r="B248" s="1483" t="s">
        <v>1141</v>
      </c>
      <c r="C248" s="1639"/>
      <c r="D248" s="1485"/>
      <c r="E248" s="1485"/>
      <c r="F248" s="1485"/>
      <c r="G248" s="1488"/>
      <c r="H248" s="1077"/>
      <c r="I248" s="1493"/>
      <c r="J248" s="1490"/>
      <c r="K248" s="1519">
        <v>0.85</v>
      </c>
      <c r="L248" s="1077"/>
      <c r="M248" s="1516"/>
      <c r="N248" s="1493"/>
      <c r="O248" s="1103" t="str">
        <f>IF(AND(ISNUMBER(G248),ISNUMBER(K248)),G248*K248,"")</f>
        <v/>
      </c>
      <c r="P248" s="1102" t="str">
        <f>IF(ISNUMBER(O248),O248,"")</f>
        <v/>
      </c>
      <c r="Q248" s="1078"/>
      <c r="R248" s="1618">
        <f>IF(ISNUMBER(P248),1,0)</f>
        <v>0</v>
      </c>
    </row>
    <row r="249" spans="1:18" ht="15" customHeight="1" x14ac:dyDescent="0.2">
      <c r="A249" s="1076"/>
      <c r="B249" s="1483" t="s">
        <v>1142</v>
      </c>
      <c r="C249" s="1639"/>
      <c r="D249" s="1485"/>
      <c r="E249" s="1485"/>
      <c r="F249" s="1485"/>
      <c r="G249" s="1531"/>
      <c r="H249" s="1077"/>
      <c r="I249" s="1493"/>
      <c r="J249" s="1490"/>
      <c r="K249" s="1531"/>
      <c r="L249" s="1077"/>
      <c r="M249" s="1516"/>
      <c r="N249" s="1493"/>
      <c r="O249" s="716"/>
      <c r="P249" s="718"/>
      <c r="Q249" s="1078"/>
    </row>
    <row r="250" spans="1:18" ht="15" customHeight="1" x14ac:dyDescent="0.2">
      <c r="A250" s="1076"/>
      <c r="B250" s="1629" t="s">
        <v>1253</v>
      </c>
      <c r="C250" s="1639"/>
      <c r="D250" s="1485"/>
      <c r="E250" s="1485"/>
      <c r="F250" s="1485"/>
      <c r="G250" s="1488"/>
      <c r="H250" s="1077"/>
      <c r="I250" s="1493"/>
      <c r="J250" s="1490"/>
      <c r="K250" s="1519">
        <v>0.85</v>
      </c>
      <c r="L250" s="1077"/>
      <c r="M250" s="1516"/>
      <c r="N250" s="1493"/>
      <c r="O250" s="1103" t="str">
        <f>IF(AND(ISNUMBER(G250),ISNUMBER(K250)),G250*K250,"")</f>
        <v/>
      </c>
      <c r="P250" s="1102" t="str">
        <f t="shared" ref="P250:P252" si="175">IF(ISNUMBER(O250),O250,"")</f>
        <v/>
      </c>
      <c r="Q250" s="1078"/>
      <c r="R250" s="1618">
        <f t="shared" ref="R250:R252" si="176">IF(ISNUMBER(P250),1,0)</f>
        <v>0</v>
      </c>
    </row>
    <row r="251" spans="1:18" ht="15" customHeight="1" x14ac:dyDescent="0.2">
      <c r="A251" s="1076"/>
      <c r="B251" s="1629" t="s">
        <v>1254</v>
      </c>
      <c r="C251" s="1639"/>
      <c r="D251" s="1485"/>
      <c r="E251" s="1485"/>
      <c r="F251" s="1485"/>
      <c r="G251" s="1488"/>
      <c r="H251" s="1077"/>
      <c r="I251" s="1493"/>
      <c r="J251" s="1490"/>
      <c r="K251" s="1519">
        <v>0.85</v>
      </c>
      <c r="L251" s="1077"/>
      <c r="M251" s="1516"/>
      <c r="N251" s="1493"/>
      <c r="O251" s="1103" t="str">
        <f>IF(AND(ISNUMBER(G251),ISNUMBER(K251)),G251*K251,"")</f>
        <v/>
      </c>
      <c r="P251" s="1102" t="str">
        <f t="shared" si="175"/>
        <v/>
      </c>
      <c r="Q251" s="1078"/>
      <c r="R251" s="1618">
        <f t="shared" si="176"/>
        <v>0</v>
      </c>
    </row>
    <row r="252" spans="1:18" ht="15" customHeight="1" x14ac:dyDescent="0.2">
      <c r="A252" s="1076"/>
      <c r="B252" s="1629" t="s">
        <v>1177</v>
      </c>
      <c r="C252" s="1639"/>
      <c r="D252" s="1485"/>
      <c r="E252" s="1485"/>
      <c r="F252" s="1485"/>
      <c r="G252" s="1488"/>
      <c r="H252" s="1077"/>
      <c r="I252" s="1493"/>
      <c r="J252" s="1490"/>
      <c r="K252" s="1519">
        <v>0.85</v>
      </c>
      <c r="L252" s="1077"/>
      <c r="M252" s="1516"/>
      <c r="N252" s="1493"/>
      <c r="O252" s="1103" t="str">
        <f>IF(AND(ISNUMBER(G252),ISNUMBER(K252)),G252*K252,"")</f>
        <v/>
      </c>
      <c r="P252" s="1102" t="str">
        <f t="shared" si="175"/>
        <v/>
      </c>
      <c r="Q252" s="1078"/>
      <c r="R252" s="1618">
        <f t="shared" si="176"/>
        <v>0</v>
      </c>
    </row>
    <row r="253" spans="1:18" ht="15" customHeight="1" x14ac:dyDescent="0.2">
      <c r="A253" s="1076"/>
      <c r="B253" s="1483" t="s">
        <v>1143</v>
      </c>
      <c r="C253" s="1639"/>
      <c r="D253" s="1485"/>
      <c r="E253" s="1485"/>
      <c r="F253" s="1485"/>
      <c r="G253" s="1531"/>
      <c r="H253" s="1077"/>
      <c r="I253" s="1493"/>
      <c r="J253" s="1490"/>
      <c r="K253" s="1531"/>
      <c r="L253" s="1077"/>
      <c r="M253" s="1516"/>
      <c r="N253" s="1493"/>
      <c r="O253" s="716"/>
      <c r="P253" s="718"/>
      <c r="Q253" s="1078"/>
    </row>
    <row r="254" spans="1:18" ht="15" customHeight="1" x14ac:dyDescent="0.2">
      <c r="A254" s="1076"/>
      <c r="B254" s="1629" t="s">
        <v>1253</v>
      </c>
      <c r="C254" s="1639"/>
      <c r="D254" s="1485"/>
      <c r="E254" s="1485"/>
      <c r="F254" s="1485"/>
      <c r="G254" s="1488"/>
      <c r="H254" s="1077"/>
      <c r="I254" s="1493"/>
      <c r="J254" s="1490"/>
      <c r="K254" s="1519">
        <v>0.85</v>
      </c>
      <c r="L254" s="1077"/>
      <c r="M254" s="1516"/>
      <c r="N254" s="1493"/>
      <c r="O254" s="1103" t="str">
        <f t="shared" ref="O254:O261" si="177">IF(AND(ISNUMBER(G254),ISNUMBER(K254)),G254*K254,"")</f>
        <v/>
      </c>
      <c r="P254" s="1102" t="str">
        <f t="shared" ref="P254:P256" si="178">IF(ISNUMBER(O254),O254,"")</f>
        <v/>
      </c>
      <c r="Q254" s="1078"/>
      <c r="R254" s="1618">
        <f t="shared" ref="R254:R257" si="179">IF(ISNUMBER(P254),1,0)</f>
        <v>0</v>
      </c>
    </row>
    <row r="255" spans="1:18" ht="15" customHeight="1" x14ac:dyDescent="0.2">
      <c r="A255" s="1076"/>
      <c r="B255" s="1629" t="s">
        <v>1254</v>
      </c>
      <c r="C255" s="1639"/>
      <c r="D255" s="1485"/>
      <c r="E255" s="1485"/>
      <c r="F255" s="1485"/>
      <c r="G255" s="1488"/>
      <c r="H255" s="1077"/>
      <c r="I255" s="1493"/>
      <c r="J255" s="1490"/>
      <c r="K255" s="1519">
        <v>0.85</v>
      </c>
      <c r="L255" s="1077"/>
      <c r="M255" s="1516"/>
      <c r="N255" s="1493"/>
      <c r="O255" s="1103" t="str">
        <f t="shared" si="177"/>
        <v/>
      </c>
      <c r="P255" s="1102" t="str">
        <f t="shared" si="178"/>
        <v/>
      </c>
      <c r="Q255" s="1078"/>
      <c r="R255" s="1618">
        <f t="shared" si="179"/>
        <v>0</v>
      </c>
    </row>
    <row r="256" spans="1:18" ht="15" customHeight="1" x14ac:dyDescent="0.2">
      <c r="A256" s="1076"/>
      <c r="B256" s="1629" t="s">
        <v>1177</v>
      </c>
      <c r="C256" s="1639"/>
      <c r="D256" s="1485"/>
      <c r="E256" s="1485"/>
      <c r="F256" s="1485"/>
      <c r="G256" s="1488"/>
      <c r="H256" s="1077"/>
      <c r="I256" s="1493"/>
      <c r="J256" s="1490"/>
      <c r="K256" s="1519">
        <v>1</v>
      </c>
      <c r="L256" s="1077"/>
      <c r="M256" s="1516"/>
      <c r="N256" s="1493"/>
      <c r="O256" s="1103" t="str">
        <f t="shared" si="177"/>
        <v/>
      </c>
      <c r="P256" s="1102" t="str">
        <f t="shared" si="178"/>
        <v/>
      </c>
      <c r="Q256" s="1078"/>
      <c r="R256" s="1618">
        <f t="shared" si="179"/>
        <v>0</v>
      </c>
    </row>
    <row r="257" spans="1:18" ht="15" customHeight="1" x14ac:dyDescent="0.2">
      <c r="A257" s="1076"/>
      <c r="B257" s="1506" t="s">
        <v>1152</v>
      </c>
      <c r="C257" s="1639"/>
      <c r="D257" s="1485"/>
      <c r="E257" s="1485"/>
      <c r="F257" s="1485"/>
      <c r="G257" s="1488"/>
      <c r="H257" s="1077"/>
      <c r="I257" s="1493"/>
      <c r="J257" s="1493"/>
      <c r="K257" s="1500">
        <v>1</v>
      </c>
      <c r="L257" s="1077"/>
      <c r="M257" s="1516"/>
      <c r="N257" s="716"/>
      <c r="O257" s="1103" t="str">
        <f>IF(AND(ISNUMBER(G257),ISNUMBER(G48),ISNUMBER(K257)),MAX((G257-G48),0)*K257,"")</f>
        <v/>
      </c>
      <c r="P257" s="1102" t="str">
        <f t="shared" ref="P257" si="180">IF(ISNUMBER(O257),O257,"")</f>
        <v/>
      </c>
      <c r="Q257" s="1078"/>
      <c r="R257" s="1618">
        <f t="shared" si="179"/>
        <v>0</v>
      </c>
    </row>
    <row r="258" spans="1:18" ht="15" customHeight="1" x14ac:dyDescent="0.2">
      <c r="A258" s="1076"/>
      <c r="B258" s="1630" t="s">
        <v>1265</v>
      </c>
      <c r="C258" s="1637"/>
      <c r="D258" s="1488"/>
      <c r="E258" s="1488"/>
      <c r="F258" s="1488"/>
      <c r="G258" s="1488"/>
      <c r="H258" s="1077"/>
      <c r="I258" s="1498">
        <v>1</v>
      </c>
      <c r="J258" s="1499">
        <v>1</v>
      </c>
      <c r="K258" s="1500">
        <v>1</v>
      </c>
      <c r="L258" s="1077"/>
      <c r="M258" s="1103" t="str">
        <f t="shared" ref="M258:M261" si="181">IF(AND(ISNUMBER(C258),ISNUMBER(D258),ISNUMBER(I258)),SUM(C258:D258)*I258,"")</f>
        <v/>
      </c>
      <c r="N258" s="1103" t="str">
        <f t="shared" ref="N258:N261" si="182">IF(AND(ISNUMBER(E258),ISNUMBER(F258),ISNUMBER(J258)),SUM(E258:F258)*J258,"")</f>
        <v/>
      </c>
      <c r="O258" s="1103" t="str">
        <f t="shared" si="177"/>
        <v/>
      </c>
      <c r="P258" s="1102" t="str">
        <f t="shared" ref="P258:P261" si="183">IF(AND(ISNUMBER(M258),ISNUMBER(O258)),SUM(M258:O258),"")</f>
        <v/>
      </c>
      <c r="Q258" s="1078"/>
      <c r="R258" s="1618">
        <f>IF(ISNUMBER(P258),1,0)</f>
        <v>0</v>
      </c>
    </row>
    <row r="259" spans="1:18" ht="15" customHeight="1" x14ac:dyDescent="0.2">
      <c r="A259" s="1076"/>
      <c r="B259" s="1630" t="s">
        <v>1266</v>
      </c>
      <c r="C259" s="1637"/>
      <c r="D259" s="1488"/>
      <c r="E259" s="1488"/>
      <c r="F259" s="1488"/>
      <c r="G259" s="1488"/>
      <c r="H259" s="1077"/>
      <c r="I259" s="1498">
        <v>1</v>
      </c>
      <c r="J259" s="1499">
        <v>1</v>
      </c>
      <c r="K259" s="1500">
        <v>1</v>
      </c>
      <c r="L259" s="1077"/>
      <c r="M259" s="1103" t="str">
        <f t="shared" si="181"/>
        <v/>
      </c>
      <c r="N259" s="1103" t="str">
        <f t="shared" si="182"/>
        <v/>
      </c>
      <c r="O259" s="1103" t="str">
        <f t="shared" si="177"/>
        <v/>
      </c>
      <c r="P259" s="1102" t="str">
        <f t="shared" si="183"/>
        <v/>
      </c>
      <c r="Q259" s="1078"/>
      <c r="R259" s="1618">
        <f t="shared" ref="R259:R261" si="184">IF(ISNUMBER(P259),1,0)</f>
        <v>0</v>
      </c>
    </row>
    <row r="260" spans="1:18" ht="15" customHeight="1" x14ac:dyDescent="0.2">
      <c r="A260" s="1076"/>
      <c r="B260" s="1630" t="s">
        <v>1267</v>
      </c>
      <c r="C260" s="1637"/>
      <c r="D260" s="1488"/>
      <c r="E260" s="1488"/>
      <c r="F260" s="1488"/>
      <c r="G260" s="1488"/>
      <c r="H260" s="1077"/>
      <c r="I260" s="1498">
        <v>1</v>
      </c>
      <c r="J260" s="1499">
        <v>1</v>
      </c>
      <c r="K260" s="1500">
        <v>1</v>
      </c>
      <c r="L260" s="1077"/>
      <c r="M260" s="1103" t="str">
        <f t="shared" si="181"/>
        <v/>
      </c>
      <c r="N260" s="1103" t="str">
        <f t="shared" si="182"/>
        <v/>
      </c>
      <c r="O260" s="1103" t="str">
        <f t="shared" si="177"/>
        <v/>
      </c>
      <c r="P260" s="1102" t="str">
        <f t="shared" si="183"/>
        <v/>
      </c>
      <c r="Q260" s="1078"/>
      <c r="R260" s="1618">
        <f t="shared" si="184"/>
        <v>0</v>
      </c>
    </row>
    <row r="261" spans="1:18" ht="15" customHeight="1" x14ac:dyDescent="0.2">
      <c r="A261" s="1076"/>
      <c r="B261" s="1634" t="s">
        <v>1268</v>
      </c>
      <c r="C261" s="1640"/>
      <c r="D261" s="1489"/>
      <c r="E261" s="1489"/>
      <c r="F261" s="1489"/>
      <c r="G261" s="1489"/>
      <c r="H261" s="1077"/>
      <c r="I261" s="1498">
        <v>1</v>
      </c>
      <c r="J261" s="1499">
        <v>1</v>
      </c>
      <c r="K261" s="1500">
        <v>1</v>
      </c>
      <c r="L261" s="1077"/>
      <c r="M261" s="1103" t="str">
        <f t="shared" si="181"/>
        <v/>
      </c>
      <c r="N261" s="1103" t="str">
        <f t="shared" si="182"/>
        <v/>
      </c>
      <c r="O261" s="1103" t="str">
        <f t="shared" si="177"/>
        <v/>
      </c>
      <c r="P261" s="1102" t="str">
        <f t="shared" si="183"/>
        <v/>
      </c>
      <c r="Q261" s="1078"/>
      <c r="R261" s="1618">
        <f t="shared" si="184"/>
        <v>0</v>
      </c>
    </row>
    <row r="262" spans="1:18" ht="30" customHeight="1" x14ac:dyDescent="0.2">
      <c r="A262" s="1076"/>
      <c r="B262" s="1635" t="str">
        <f>CONCATENATE("Check: balances of all other assets in row ",ROW(C261)," with maturities less than one year are greater than zero")</f>
        <v>Check: balances of all other assets in row 261 with maturities less than one year are greater than zero</v>
      </c>
      <c r="C262" s="1641" t="str">
        <f>IF(SUM(C261:F261)&gt;0,"Pass","Fail")</f>
        <v>Fail</v>
      </c>
      <c r="D262" s="1492"/>
      <c r="E262" s="1492"/>
      <c r="F262" s="1492"/>
      <c r="G262" s="1122"/>
      <c r="H262" s="1077"/>
      <c r="I262" s="728"/>
      <c r="J262" s="728"/>
      <c r="K262" s="1122"/>
      <c r="L262" s="1077"/>
      <c r="M262" s="1093"/>
      <c r="N262" s="1492"/>
      <c r="O262" s="1492"/>
      <c r="P262" s="1122"/>
      <c r="Q262" s="1078"/>
    </row>
    <row r="263" spans="1:18" s="126" customFormat="1" ht="45" customHeight="1" x14ac:dyDescent="0.25">
      <c r="A263" s="23" t="s">
        <v>1153</v>
      </c>
      <c r="B263" s="53"/>
      <c r="C263" s="130"/>
      <c r="D263" s="130"/>
      <c r="E263" s="131"/>
      <c r="F263" s="132"/>
      <c r="G263" s="132"/>
      <c r="H263" s="132"/>
      <c r="I263" s="132"/>
      <c r="J263" s="132"/>
      <c r="K263" s="9"/>
      <c r="L263" s="132"/>
      <c r="M263" s="132"/>
      <c r="N263" s="132"/>
      <c r="O263" s="132"/>
      <c r="P263" s="132"/>
      <c r="Q263" s="240"/>
      <c r="R263" s="1621"/>
    </row>
    <row r="264" spans="1:18" ht="15" customHeight="1" x14ac:dyDescent="0.2">
      <c r="A264" s="1076"/>
      <c r="B264" s="1077"/>
      <c r="C264" s="1077"/>
      <c r="D264" s="1077"/>
      <c r="E264" s="1077"/>
      <c r="F264" s="1077"/>
      <c r="G264" s="1077"/>
      <c r="H264" s="1077"/>
      <c r="I264" s="1077"/>
      <c r="J264" s="1077"/>
      <c r="K264" s="1077"/>
      <c r="L264" s="1077"/>
      <c r="M264" s="1077"/>
      <c r="N264" s="1077"/>
      <c r="O264" s="1077"/>
      <c r="P264" s="1077"/>
      <c r="Q264" s="1078"/>
    </row>
    <row r="265" spans="1:18" ht="30" customHeight="1" x14ac:dyDescent="0.2">
      <c r="A265" s="1076"/>
      <c r="B265" s="1085"/>
      <c r="C265" s="1072" t="s">
        <v>550</v>
      </c>
      <c r="D265" s="1077"/>
      <c r="E265" s="1077"/>
      <c r="F265" s="1077"/>
      <c r="G265" s="1077"/>
      <c r="H265" s="1077"/>
      <c r="I265" s="1074" t="s">
        <v>1170</v>
      </c>
      <c r="J265" s="1077"/>
      <c r="K265" s="1077"/>
      <c r="L265" s="1077"/>
      <c r="M265" s="1732"/>
      <c r="N265" s="1732"/>
      <c r="O265" s="1732"/>
      <c r="P265" s="1074" t="s">
        <v>1171</v>
      </c>
      <c r="Q265" s="1078"/>
    </row>
    <row r="266" spans="1:18" ht="15" customHeight="1" x14ac:dyDescent="0.2">
      <c r="A266" s="1076"/>
      <c r="B266" s="1077" t="s">
        <v>1154</v>
      </c>
      <c r="C266" s="1107"/>
      <c r="D266" s="1077"/>
      <c r="E266" s="1077"/>
      <c r="F266" s="1077"/>
      <c r="G266" s="1077"/>
      <c r="H266" s="1077"/>
      <c r="I266" s="1111">
        <v>0.05</v>
      </c>
      <c r="J266" s="1077"/>
      <c r="K266" s="1077"/>
      <c r="L266" s="1077"/>
      <c r="M266" s="1109"/>
      <c r="N266" s="1105"/>
      <c r="O266" s="1105"/>
      <c r="P266" s="1112" t="str">
        <f>IF(AND(ISNUMBER(C266),ISNUMBER(I266)),SUM(C266)*I266,"")</f>
        <v/>
      </c>
      <c r="Q266" s="1078"/>
      <c r="R266" s="1618">
        <f t="shared" ref="R266:R271" si="185">IF(ISNUMBER(P266),1,0)</f>
        <v>0</v>
      </c>
    </row>
    <row r="267" spans="1:18" ht="15" customHeight="1" x14ac:dyDescent="0.2">
      <c r="A267" s="1076"/>
      <c r="B267" s="1077" t="s">
        <v>1155</v>
      </c>
      <c r="C267" s="1090"/>
      <c r="D267" s="1077"/>
      <c r="E267" s="1077"/>
      <c r="F267" s="1077"/>
      <c r="G267" s="1077"/>
      <c r="H267" s="1077"/>
      <c r="I267" s="1106">
        <v>0.05</v>
      </c>
      <c r="J267" s="1077"/>
      <c r="K267" s="1077"/>
      <c r="L267" s="1077"/>
      <c r="M267" s="1087"/>
      <c r="N267" s="716"/>
      <c r="O267" s="716"/>
      <c r="P267" s="1102" t="str">
        <f>IF(AND(ISNUMBER(C267),ISNUMBER(I267)),SUM(C267)*I267,"")</f>
        <v/>
      </c>
      <c r="Q267" s="1078"/>
      <c r="R267" s="1618">
        <f t="shared" si="185"/>
        <v>0</v>
      </c>
    </row>
    <row r="268" spans="1:18" ht="15" customHeight="1" x14ac:dyDescent="0.2">
      <c r="A268" s="1076"/>
      <c r="B268" s="1535" t="s">
        <v>1309</v>
      </c>
      <c r="C268" s="1090"/>
      <c r="D268" s="1077"/>
      <c r="E268" s="1077"/>
      <c r="F268" s="1077"/>
      <c r="G268" s="1077"/>
      <c r="H268" s="1077"/>
      <c r="I268" s="1106">
        <f>Parameters!F76</f>
        <v>0</v>
      </c>
      <c r="J268" s="1077"/>
      <c r="K268" s="1077"/>
      <c r="L268" s="1077"/>
      <c r="M268" s="1087"/>
      <c r="N268" s="716"/>
      <c r="O268" s="716"/>
      <c r="P268" s="1102" t="str">
        <f t="shared" ref="P268:P275" si="186">IF(AND(ISNUMBER(C268),ISNUMBER(I268)),SUM(C268)*I268,"")</f>
        <v/>
      </c>
      <c r="Q268" s="1078"/>
      <c r="R268" s="1618">
        <f t="shared" si="185"/>
        <v>0</v>
      </c>
    </row>
    <row r="269" spans="1:18" ht="15" customHeight="1" x14ac:dyDescent="0.2">
      <c r="A269" s="1076"/>
      <c r="B269" s="1535" t="s">
        <v>1310</v>
      </c>
      <c r="C269" s="1090"/>
      <c r="D269" s="1077"/>
      <c r="E269" s="1077"/>
      <c r="F269" s="1077"/>
      <c r="G269" s="1077"/>
      <c r="H269" s="1077"/>
      <c r="I269" s="1106">
        <f>Parameters!F77</f>
        <v>0</v>
      </c>
      <c r="J269" s="1077"/>
      <c r="K269" s="1077"/>
      <c r="L269" s="1077"/>
      <c r="M269" s="1087"/>
      <c r="N269" s="716"/>
      <c r="O269" s="716"/>
      <c r="P269" s="1102" t="str">
        <f t="shared" si="186"/>
        <v/>
      </c>
      <c r="Q269" s="1078"/>
      <c r="R269" s="1618">
        <f t="shared" si="185"/>
        <v>0</v>
      </c>
    </row>
    <row r="270" spans="1:18" ht="15" customHeight="1" x14ac:dyDescent="0.2">
      <c r="A270" s="1076"/>
      <c r="B270" s="1077" t="s">
        <v>751</v>
      </c>
      <c r="C270" s="1090"/>
      <c r="D270" s="1077"/>
      <c r="E270" s="1077"/>
      <c r="F270" s="1077"/>
      <c r="G270" s="1077"/>
      <c r="H270" s="1077"/>
      <c r="I270" s="1106">
        <f>Parameters!F78</f>
        <v>0</v>
      </c>
      <c r="J270" s="1077"/>
      <c r="K270" s="1077"/>
      <c r="L270" s="1077"/>
      <c r="M270" s="1087"/>
      <c r="N270" s="716"/>
      <c r="O270" s="716"/>
      <c r="P270" s="1102" t="str">
        <f>IF(AND(ISNUMBER(C270),ISNUMBER(I270)),SUM(C270)*I270,"")</f>
        <v/>
      </c>
      <c r="Q270" s="1078"/>
      <c r="R270" s="1618">
        <f t="shared" si="185"/>
        <v>0</v>
      </c>
    </row>
    <row r="271" spans="1:18" ht="15" customHeight="1" x14ac:dyDescent="0.2">
      <c r="A271" s="1076"/>
      <c r="B271" s="1077" t="s">
        <v>752</v>
      </c>
      <c r="C271" s="1090"/>
      <c r="D271" s="1077"/>
      <c r="E271" s="1077"/>
      <c r="F271" s="1077"/>
      <c r="G271" s="1077"/>
      <c r="H271" s="1077"/>
      <c r="I271" s="1106">
        <f>Parameters!F79</f>
        <v>0</v>
      </c>
      <c r="J271" s="1077"/>
      <c r="K271" s="1077"/>
      <c r="L271" s="1077"/>
      <c r="M271" s="1087"/>
      <c r="N271" s="716"/>
      <c r="O271" s="716"/>
      <c r="P271" s="1102" t="str">
        <f t="shared" si="186"/>
        <v/>
      </c>
      <c r="Q271" s="1078"/>
      <c r="R271" s="1618">
        <f t="shared" si="185"/>
        <v>0</v>
      </c>
    </row>
    <row r="272" spans="1:18" ht="15" customHeight="1" x14ac:dyDescent="0.2">
      <c r="A272" s="1076"/>
      <c r="B272" s="1077" t="s">
        <v>651</v>
      </c>
      <c r="C272" s="718"/>
      <c r="D272" s="1077"/>
      <c r="E272" s="1077"/>
      <c r="F272" s="1077"/>
      <c r="G272" s="1077"/>
      <c r="H272" s="1077"/>
      <c r="I272" s="1087"/>
      <c r="J272" s="1077"/>
      <c r="K272" s="1077"/>
      <c r="L272" s="1077"/>
      <c r="M272" s="1087"/>
      <c r="N272" s="716"/>
      <c r="O272" s="716"/>
      <c r="P272" s="718"/>
      <c r="Q272" s="1078"/>
    </row>
    <row r="273" spans="1:18" ht="15" customHeight="1" x14ac:dyDescent="0.2">
      <c r="A273" s="1076"/>
      <c r="B273" s="1110" t="s">
        <v>458</v>
      </c>
      <c r="C273" s="1090"/>
      <c r="D273" s="1077"/>
      <c r="E273" s="1077"/>
      <c r="F273" s="1077"/>
      <c r="G273" s="1077"/>
      <c r="H273" s="1077"/>
      <c r="I273" s="1106">
        <f>Parameters!F81</f>
        <v>0</v>
      </c>
      <c r="J273" s="1077"/>
      <c r="K273" s="1077"/>
      <c r="L273" s="1077"/>
      <c r="M273" s="1087"/>
      <c r="N273" s="716"/>
      <c r="O273" s="716"/>
      <c r="P273" s="1102" t="str">
        <f t="shared" si="186"/>
        <v/>
      </c>
      <c r="Q273" s="1078"/>
      <c r="R273" s="1618">
        <f t="shared" ref="R273:R277" si="187">IF(ISNUMBER(P273),1,0)</f>
        <v>0</v>
      </c>
    </row>
    <row r="274" spans="1:18" ht="15" customHeight="1" x14ac:dyDescent="0.2">
      <c r="A274" s="1076"/>
      <c r="B274" s="1110" t="s">
        <v>13</v>
      </c>
      <c r="C274" s="1090"/>
      <c r="D274" s="1077"/>
      <c r="E274" s="1077"/>
      <c r="F274" s="1077"/>
      <c r="G274" s="1077"/>
      <c r="H274" s="1077"/>
      <c r="I274" s="1106">
        <f>Parameters!F82</f>
        <v>0</v>
      </c>
      <c r="J274" s="1077"/>
      <c r="K274" s="1077"/>
      <c r="L274" s="1077"/>
      <c r="M274" s="1087"/>
      <c r="N274" s="716"/>
      <c r="O274" s="716"/>
      <c r="P274" s="1102" t="str">
        <f t="shared" si="186"/>
        <v/>
      </c>
      <c r="Q274" s="1078"/>
      <c r="R274" s="1618">
        <f t="shared" si="187"/>
        <v>0</v>
      </c>
    </row>
    <row r="275" spans="1:18" ht="15" customHeight="1" x14ac:dyDescent="0.2">
      <c r="A275" s="1076"/>
      <c r="B275" s="1110" t="s">
        <v>652</v>
      </c>
      <c r="C275" s="1090"/>
      <c r="D275" s="1077"/>
      <c r="E275" s="1077"/>
      <c r="F275" s="1077"/>
      <c r="G275" s="1077"/>
      <c r="H275" s="1077"/>
      <c r="I275" s="1106">
        <f>Parameters!F83</f>
        <v>0</v>
      </c>
      <c r="J275" s="1077"/>
      <c r="K275" s="1077"/>
      <c r="L275" s="1077"/>
      <c r="M275" s="1087"/>
      <c r="N275" s="716"/>
      <c r="O275" s="716"/>
      <c r="P275" s="1102" t="str">
        <f t="shared" si="186"/>
        <v/>
      </c>
      <c r="Q275" s="1078"/>
      <c r="R275" s="1618">
        <f t="shared" si="187"/>
        <v>0</v>
      </c>
    </row>
    <row r="276" spans="1:18" ht="15" customHeight="1" x14ac:dyDescent="0.2">
      <c r="A276" s="1076"/>
      <c r="B276" s="1110" t="s">
        <v>14</v>
      </c>
      <c r="C276" s="1090"/>
      <c r="D276" s="1077"/>
      <c r="E276" s="1077"/>
      <c r="F276" s="1077"/>
      <c r="G276" s="1077"/>
      <c r="H276" s="1077"/>
      <c r="I276" s="1106">
        <f>Parameters!F84</f>
        <v>0</v>
      </c>
      <c r="J276" s="1077"/>
      <c r="K276" s="1077"/>
      <c r="L276" s="1077"/>
      <c r="M276" s="1087"/>
      <c r="N276" s="716"/>
      <c r="O276" s="716"/>
      <c r="P276" s="1102" t="str">
        <f>IF(AND(ISNUMBER(C276),ISNUMBER(I276)),SUM(C276)*I276,"")</f>
        <v/>
      </c>
      <c r="Q276" s="1078"/>
      <c r="R276" s="1618">
        <f t="shared" si="187"/>
        <v>0</v>
      </c>
    </row>
    <row r="277" spans="1:18" ht="15" customHeight="1" x14ac:dyDescent="0.2">
      <c r="A277" s="1076"/>
      <c r="B277" s="51" t="s">
        <v>230</v>
      </c>
      <c r="C277" s="1117"/>
      <c r="D277" s="1077"/>
      <c r="E277" s="1077"/>
      <c r="F277" s="1077"/>
      <c r="G277" s="1077"/>
      <c r="H277" s="1077"/>
      <c r="I277" s="1118">
        <f>Parameters!F85</f>
        <v>0</v>
      </c>
      <c r="J277" s="1077"/>
      <c r="K277" s="1077"/>
      <c r="L277" s="1077"/>
      <c r="M277" s="1093"/>
      <c r="N277" s="728"/>
      <c r="O277" s="728"/>
      <c r="P277" s="1104" t="str">
        <f>IF(AND(ISNUMBER(C277),ISNUMBER(I277)),SUM(C277)*I277,"")</f>
        <v/>
      </c>
      <c r="Q277" s="1078"/>
      <c r="R277" s="1618">
        <f t="shared" si="187"/>
        <v>0</v>
      </c>
    </row>
    <row r="278" spans="1:18" ht="15" customHeight="1" x14ac:dyDescent="0.2">
      <c r="A278" s="1076"/>
      <c r="B278" s="1113"/>
      <c r="C278" s="1113"/>
      <c r="D278" s="1077"/>
      <c r="E278" s="1077"/>
      <c r="F278" s="1077"/>
      <c r="G278" s="1077"/>
      <c r="H278" s="1077"/>
      <c r="I278" s="1098"/>
      <c r="J278" s="1077"/>
      <c r="K278" s="1077"/>
      <c r="L278" s="1077"/>
      <c r="M278" s="1114" t="s">
        <v>1156</v>
      </c>
      <c r="N278" s="1114"/>
      <c r="O278" s="1115"/>
      <c r="P278" s="1116" t="str">
        <f>IF(SUM(R61:R277)=151,SUM(P61:P277),"")</f>
        <v/>
      </c>
      <c r="Q278" s="1078"/>
    </row>
    <row r="279" spans="1:18" ht="15" customHeight="1" x14ac:dyDescent="0.2">
      <c r="A279" s="1076"/>
      <c r="B279" s="1077"/>
      <c r="C279" s="1077"/>
      <c r="D279" s="1077"/>
      <c r="E279" s="1077"/>
      <c r="F279" s="1077"/>
      <c r="G279" s="1077"/>
      <c r="H279" s="1077"/>
      <c r="I279" s="1077"/>
      <c r="J279" s="1077"/>
      <c r="K279" s="1077"/>
      <c r="L279" s="1077"/>
      <c r="M279" s="1077"/>
      <c r="N279" s="1077"/>
      <c r="O279" s="1077"/>
      <c r="P279" s="1077"/>
      <c r="Q279" s="1078"/>
    </row>
    <row r="280" spans="1:18" s="129" customFormat="1" ht="30" customHeight="1" x14ac:dyDescent="0.25">
      <c r="A280" s="22" t="s">
        <v>1157</v>
      </c>
      <c r="B280" s="127"/>
      <c r="C280" s="127"/>
      <c r="D280" s="127"/>
      <c r="E280" s="127"/>
      <c r="F280" s="127"/>
      <c r="G280" s="127"/>
      <c r="H280" s="127"/>
      <c r="I280" s="173"/>
      <c r="J280" s="173"/>
      <c r="K280" s="127"/>
      <c r="L280" s="1082"/>
      <c r="M280" s="1082"/>
      <c r="N280" s="1082"/>
      <c r="O280" s="1082"/>
      <c r="P280" s="1082"/>
      <c r="Q280" s="1083"/>
      <c r="R280" s="1620"/>
    </row>
    <row r="281" spans="1:18" ht="15" customHeight="1" x14ac:dyDescent="0.2">
      <c r="A281" s="1076"/>
      <c r="B281" s="1077"/>
      <c r="C281" s="1077"/>
      <c r="D281" s="1077"/>
      <c r="E281" s="1077"/>
      <c r="F281" s="1077"/>
      <c r="G281" s="1077"/>
      <c r="H281" s="1077"/>
      <c r="I281" s="1077"/>
      <c r="J281" s="1077"/>
      <c r="K281" s="1077"/>
      <c r="L281" s="1077"/>
      <c r="M281" s="1077"/>
      <c r="N281" s="1077"/>
      <c r="O281" s="1077"/>
      <c r="P281" s="1077"/>
      <c r="Q281" s="1078"/>
    </row>
    <row r="282" spans="1:18" ht="15" customHeight="1" x14ac:dyDescent="0.2">
      <c r="A282" s="1076"/>
      <c r="B282" s="1077"/>
      <c r="C282" s="1077"/>
      <c r="D282" s="1077"/>
      <c r="E282" s="1077"/>
      <c r="F282" s="1077"/>
      <c r="G282" s="1077"/>
      <c r="H282" s="1077"/>
      <c r="I282" s="1077"/>
      <c r="J282" s="1077"/>
      <c r="K282" s="1077"/>
      <c r="L282" s="1077"/>
      <c r="M282" s="1119" t="s">
        <v>1158</v>
      </c>
      <c r="N282" s="1119"/>
      <c r="O282" s="1120"/>
      <c r="P282" s="1631" t="str">
        <f>IF(AND(ISNUMBER(P278),ISNUMBER(P54)),IF(P278&gt;0,P54/P278,""),"")</f>
        <v/>
      </c>
      <c r="Q282" s="1078"/>
    </row>
    <row r="283" spans="1:18" ht="15" customHeight="1" x14ac:dyDescent="0.2">
      <c r="A283" s="1076"/>
      <c r="B283" s="1077"/>
      <c r="C283" s="1077"/>
      <c r="D283" s="1077"/>
      <c r="E283" s="1077"/>
      <c r="F283" s="1077"/>
      <c r="G283" s="1077"/>
      <c r="H283" s="1077"/>
      <c r="I283" s="1077"/>
      <c r="J283" s="1077"/>
      <c r="K283" s="1077"/>
      <c r="L283" s="1077"/>
      <c r="M283" s="1077"/>
      <c r="N283" s="1077"/>
      <c r="O283" s="1077"/>
      <c r="P283" s="1077"/>
      <c r="Q283" s="1078"/>
    </row>
    <row r="284" spans="1:18" s="129" customFormat="1" ht="30" customHeight="1" x14ac:dyDescent="0.25">
      <c r="A284" s="22" t="s">
        <v>1159</v>
      </c>
      <c r="B284" s="127"/>
      <c r="C284" s="127"/>
      <c r="D284" s="127"/>
      <c r="E284" s="127"/>
      <c r="F284" s="127"/>
      <c r="G284" s="127"/>
      <c r="H284" s="127"/>
      <c r="I284" s="173"/>
      <c r="J284" s="173"/>
      <c r="K284" s="127"/>
      <c r="L284" s="1082"/>
      <c r="M284" s="1082"/>
      <c r="N284" s="1082"/>
      <c r="O284" s="1082"/>
      <c r="P284" s="1082"/>
      <c r="Q284" s="1083"/>
      <c r="R284" s="1620"/>
    </row>
    <row r="285" spans="1:18" ht="15" customHeight="1" x14ac:dyDescent="0.2">
      <c r="A285" s="1076"/>
      <c r="B285" s="1077"/>
      <c r="C285" s="1077"/>
      <c r="D285" s="1077"/>
      <c r="E285" s="1077"/>
      <c r="F285" s="1077"/>
      <c r="G285" s="1077"/>
      <c r="H285" s="1077"/>
      <c r="I285" s="1077"/>
      <c r="J285" s="1077"/>
      <c r="K285" s="1077"/>
      <c r="L285" s="1077"/>
      <c r="M285" s="1077"/>
      <c r="N285" s="1077"/>
      <c r="O285" s="1077"/>
      <c r="P285" s="1077"/>
      <c r="Q285" s="1078"/>
    </row>
    <row r="286" spans="1:18" ht="15" customHeight="1" x14ac:dyDescent="0.2">
      <c r="A286" s="1076"/>
      <c r="B286" s="1726"/>
      <c r="C286" s="1723" t="s">
        <v>550</v>
      </c>
      <c r="D286" s="1724"/>
      <c r="E286" s="1724"/>
      <c r="F286" s="1724"/>
      <c r="G286" s="1725"/>
      <c r="H286" s="1077"/>
      <c r="I286" s="1720" t="s">
        <v>1164</v>
      </c>
      <c r="J286" s="1728"/>
      <c r="K286" s="1718"/>
      <c r="L286" s="1077"/>
      <c r="M286" s="1719" t="s">
        <v>1165</v>
      </c>
      <c r="N286" s="1719"/>
      <c r="O286" s="1719"/>
      <c r="P286" s="1719"/>
      <c r="Q286" s="1078"/>
    </row>
    <row r="287" spans="1:18" ht="51" x14ac:dyDescent="0.2">
      <c r="A287" s="1076"/>
      <c r="B287" s="1727"/>
      <c r="C287" s="1088" t="s">
        <v>141</v>
      </c>
      <c r="D287" s="1084" t="s">
        <v>627</v>
      </c>
      <c r="E287" s="1084" t="s">
        <v>628</v>
      </c>
      <c r="F287" s="1084" t="s">
        <v>629</v>
      </c>
      <c r="G287" s="1086" t="s">
        <v>630</v>
      </c>
      <c r="H287" s="1077"/>
      <c r="I287" s="1075" t="s">
        <v>1166</v>
      </c>
      <c r="J287" s="1504" t="s">
        <v>1247</v>
      </c>
      <c r="K287" s="426" t="s">
        <v>1167</v>
      </c>
      <c r="L287" s="1077"/>
      <c r="M287" s="1088" t="s">
        <v>1166</v>
      </c>
      <c r="N287" s="1505" t="s">
        <v>1247</v>
      </c>
      <c r="O287" s="1084" t="s">
        <v>1167</v>
      </c>
      <c r="P287" s="1086" t="s">
        <v>1130</v>
      </c>
      <c r="Q287" s="1078"/>
    </row>
    <row r="288" spans="1:18" ht="30" customHeight="1" x14ac:dyDescent="0.2">
      <c r="A288" s="1076"/>
      <c r="B288" s="1512" t="s">
        <v>1248</v>
      </c>
      <c r="C288" s="1105"/>
      <c r="D288" s="1105"/>
      <c r="E288" s="1105"/>
      <c r="F288" s="1105"/>
      <c r="G288" s="1107"/>
      <c r="H288" s="1077"/>
      <c r="I288" s="1517"/>
      <c r="J288" s="1513"/>
      <c r="K288" s="1518">
        <v>1</v>
      </c>
      <c r="L288" s="1077"/>
      <c r="M288" s="1087"/>
      <c r="N288" s="716"/>
      <c r="O288" s="1103" t="str">
        <f t="shared" ref="O288:O289" si="188">IF(AND(ISNUMBER(G288),ISNUMBER(K288)),SUM(G288)*K288,"")</f>
        <v/>
      </c>
      <c r="P288" s="1102" t="str">
        <f>O288</f>
        <v/>
      </c>
      <c r="Q288" s="1078"/>
    </row>
    <row r="289" spans="1:17" ht="30" customHeight="1" x14ac:dyDescent="0.2">
      <c r="A289" s="1076"/>
      <c r="B289" s="1509" t="s">
        <v>1269</v>
      </c>
      <c r="C289" s="716"/>
      <c r="D289" s="716"/>
      <c r="E289" s="716"/>
      <c r="F289" s="716"/>
      <c r="G289" s="1090"/>
      <c r="H289" s="1077"/>
      <c r="I289" s="1516"/>
      <c r="J289" s="1514"/>
      <c r="K289" s="1519">
        <v>1</v>
      </c>
      <c r="L289" s="1077"/>
      <c r="M289" s="1087"/>
      <c r="N289" s="716"/>
      <c r="O289" s="1103" t="str">
        <f t="shared" si="188"/>
        <v/>
      </c>
      <c r="P289" s="1102" t="str">
        <f>O289</f>
        <v/>
      </c>
      <c r="Q289" s="1078"/>
    </row>
    <row r="290" spans="1:17" ht="30" customHeight="1" x14ac:dyDescent="0.2">
      <c r="A290" s="1076"/>
      <c r="B290" s="1506" t="s">
        <v>1160</v>
      </c>
      <c r="C290" s="1107"/>
      <c r="D290" s="1107"/>
      <c r="E290" s="1107"/>
      <c r="F290" s="1107"/>
      <c r="G290" s="1107"/>
      <c r="H290" s="1077"/>
      <c r="I290" s="1520">
        <v>0.85</v>
      </c>
      <c r="J290" s="1521">
        <v>0.85</v>
      </c>
      <c r="K290" s="1519">
        <v>1</v>
      </c>
      <c r="L290" s="1077"/>
      <c r="M290" s="1103" t="str">
        <f t="shared" ref="M290:M295" si="189">IF(AND(ISNUMBER(C290),ISNUMBER(D290),ISNUMBER(I290)),SUM(C290:D290)*I290,"")</f>
        <v/>
      </c>
      <c r="N290" s="1103" t="str">
        <f t="shared" ref="N290:N295" si="190">IF(AND(ISNUMBER(E290),ISNUMBER(F290),ISNUMBER(J290)),SUM(E290:F290)*J290,"")</f>
        <v/>
      </c>
      <c r="O290" s="1103" t="str">
        <f t="shared" ref="O290:O295" si="191">IF(AND(ISNUMBER(G290),ISNUMBER(K290)),G290*K290,"")</f>
        <v/>
      </c>
      <c r="P290" s="1102" t="str">
        <f t="shared" ref="P290:P295" si="192">IF(AND(ISNUMBER(M290),ISNUMBER(O290)),SUM(M290:O290),"")</f>
        <v/>
      </c>
      <c r="Q290" s="1078"/>
    </row>
    <row r="291" spans="1:17" ht="30" customHeight="1" x14ac:dyDescent="0.2">
      <c r="A291" s="1076"/>
      <c r="B291" s="1506" t="s">
        <v>1117</v>
      </c>
      <c r="C291" s="1107"/>
      <c r="D291" s="1107"/>
      <c r="E291" s="1107"/>
      <c r="F291" s="1107"/>
      <c r="G291" s="1107"/>
      <c r="H291" s="1077"/>
      <c r="I291" s="1520">
        <v>0.85</v>
      </c>
      <c r="J291" s="1521">
        <v>0.85</v>
      </c>
      <c r="K291" s="1519">
        <v>1</v>
      </c>
      <c r="L291" s="1077"/>
      <c r="M291" s="1103" t="str">
        <f t="shared" si="189"/>
        <v/>
      </c>
      <c r="N291" s="1103" t="str">
        <f t="shared" si="190"/>
        <v/>
      </c>
      <c r="O291" s="1103" t="str">
        <f t="shared" si="191"/>
        <v/>
      </c>
      <c r="P291" s="1102" t="str">
        <f t="shared" si="192"/>
        <v/>
      </c>
      <c r="Q291" s="1078"/>
    </row>
    <row r="292" spans="1:17" ht="15" customHeight="1" x14ac:dyDescent="0.2">
      <c r="A292" s="1076"/>
      <c r="B292" s="1506" t="s">
        <v>1118</v>
      </c>
      <c r="C292" s="1107"/>
      <c r="D292" s="1107"/>
      <c r="E292" s="1107"/>
      <c r="F292" s="1107"/>
      <c r="G292" s="1107"/>
      <c r="H292" s="1077"/>
      <c r="I292" s="1520">
        <v>0.5</v>
      </c>
      <c r="J292" s="1521">
        <v>0.5</v>
      </c>
      <c r="K292" s="1519">
        <v>1</v>
      </c>
      <c r="L292" s="1077"/>
      <c r="M292" s="1103" t="str">
        <f t="shared" si="189"/>
        <v/>
      </c>
      <c r="N292" s="1103" t="str">
        <f t="shared" si="190"/>
        <v/>
      </c>
      <c r="O292" s="1103" t="str">
        <f t="shared" si="191"/>
        <v/>
      </c>
      <c r="P292" s="1102" t="str">
        <f t="shared" si="192"/>
        <v/>
      </c>
      <c r="Q292" s="1078"/>
    </row>
    <row r="293" spans="1:17" ht="15" customHeight="1" x14ac:dyDescent="0.2">
      <c r="A293" s="1076"/>
      <c r="B293" s="1510" t="s">
        <v>1250</v>
      </c>
      <c r="C293" s="1107"/>
      <c r="D293" s="1107"/>
      <c r="E293" s="1107"/>
      <c r="F293" s="1107"/>
      <c r="G293" s="1107"/>
      <c r="H293" s="1077"/>
      <c r="I293" s="1520">
        <v>0.5</v>
      </c>
      <c r="J293" s="1521">
        <v>0.5</v>
      </c>
      <c r="K293" s="1519">
        <v>1</v>
      </c>
      <c r="L293" s="1077"/>
      <c r="M293" s="1103" t="str">
        <f t="shared" si="189"/>
        <v/>
      </c>
      <c r="N293" s="1103" t="str">
        <f t="shared" si="190"/>
        <v/>
      </c>
      <c r="O293" s="1103" t="str">
        <f t="shared" si="191"/>
        <v/>
      </c>
      <c r="P293" s="1102" t="str">
        <f t="shared" si="192"/>
        <v/>
      </c>
      <c r="Q293" s="1078"/>
    </row>
    <row r="294" spans="1:17" ht="15" customHeight="1" x14ac:dyDescent="0.2">
      <c r="A294" s="1076"/>
      <c r="B294" s="1506" t="s">
        <v>1121</v>
      </c>
      <c r="C294" s="1107"/>
      <c r="D294" s="1107"/>
      <c r="E294" s="1107"/>
      <c r="F294" s="1107"/>
      <c r="G294" s="1107"/>
      <c r="H294" s="1077"/>
      <c r="I294" s="1520">
        <v>0</v>
      </c>
      <c r="J294" s="1521">
        <v>0.5</v>
      </c>
      <c r="K294" s="1519">
        <v>1</v>
      </c>
      <c r="L294" s="1077"/>
      <c r="M294" s="1103" t="str">
        <f t="shared" ref="M294" si="193">IF(AND(ISNUMBER(C294),ISNUMBER(D294),ISNUMBER(I294)),SUM(C294:D294)*I294,"")</f>
        <v/>
      </c>
      <c r="N294" s="1103" t="str">
        <f t="shared" si="190"/>
        <v/>
      </c>
      <c r="O294" s="1103" t="str">
        <f t="shared" si="191"/>
        <v/>
      </c>
      <c r="P294" s="1102" t="str">
        <f t="shared" si="192"/>
        <v/>
      </c>
      <c r="Q294" s="1078"/>
    </row>
    <row r="295" spans="1:17" ht="25.5" x14ac:dyDescent="0.2">
      <c r="A295" s="1076"/>
      <c r="B295" s="1506" t="s">
        <v>1122</v>
      </c>
      <c r="C295" s="1107"/>
      <c r="D295" s="1107"/>
      <c r="E295" s="1107"/>
      <c r="F295" s="1107"/>
      <c r="G295" s="1107"/>
      <c r="H295" s="1077"/>
      <c r="I295" s="1520">
        <v>0</v>
      </c>
      <c r="J295" s="1521">
        <v>0.5</v>
      </c>
      <c r="K295" s="1519">
        <v>1</v>
      </c>
      <c r="L295" s="1077"/>
      <c r="M295" s="1103" t="str">
        <f t="shared" si="189"/>
        <v/>
      </c>
      <c r="N295" s="1103" t="str">
        <f t="shared" si="190"/>
        <v/>
      </c>
      <c r="O295" s="1103" t="str">
        <f t="shared" si="191"/>
        <v/>
      </c>
      <c r="P295" s="1102" t="str">
        <f t="shared" si="192"/>
        <v/>
      </c>
      <c r="Q295" s="1078"/>
    </row>
    <row r="296" spans="1:17" ht="30" customHeight="1" x14ac:dyDescent="0.2">
      <c r="A296" s="1076"/>
      <c r="B296" s="1506" t="s">
        <v>1161</v>
      </c>
      <c r="C296" s="1105"/>
      <c r="D296" s="1105"/>
      <c r="E296" s="1105"/>
      <c r="F296" s="1105"/>
      <c r="G296" s="1531"/>
      <c r="H296" s="1077"/>
      <c r="I296" s="1516"/>
      <c r="J296" s="1514"/>
      <c r="K296" s="1515"/>
      <c r="L296" s="1077"/>
      <c r="M296" s="1109"/>
      <c r="N296" s="1105"/>
      <c r="O296" s="1105"/>
      <c r="P296" s="1108"/>
      <c r="Q296" s="1078"/>
    </row>
    <row r="297" spans="1:17" ht="15" customHeight="1" x14ac:dyDescent="0.2">
      <c r="A297" s="1076"/>
      <c r="B297" s="1508" t="s">
        <v>1124</v>
      </c>
      <c r="C297" s="1105"/>
      <c r="D297" s="1105"/>
      <c r="E297" s="1105"/>
      <c r="F297" s="1105"/>
      <c r="G297" s="1496"/>
      <c r="H297" s="1077"/>
      <c r="I297" s="1516"/>
      <c r="J297" s="1514"/>
      <c r="K297" s="1515"/>
      <c r="L297" s="1077"/>
      <c r="M297" s="1109"/>
      <c r="N297" s="1105"/>
      <c r="O297" s="1105"/>
      <c r="P297" s="1108"/>
      <c r="Q297" s="1078"/>
    </row>
    <row r="298" spans="1:17" ht="15" customHeight="1" x14ac:dyDescent="0.2">
      <c r="A298" s="1076"/>
      <c r="B298" s="1508" t="s">
        <v>1125</v>
      </c>
      <c r="C298" s="1105"/>
      <c r="D298" s="1105"/>
      <c r="E298" s="1105"/>
      <c r="F298" s="1105"/>
      <c r="G298" s="1496"/>
      <c r="H298" s="1077"/>
      <c r="I298" s="1516"/>
      <c r="J298" s="1514"/>
      <c r="K298" s="1515"/>
      <c r="L298" s="1077"/>
      <c r="M298" s="1109"/>
      <c r="N298" s="1105"/>
      <c r="O298" s="1105"/>
      <c r="P298" s="1108"/>
      <c r="Q298" s="1078"/>
    </row>
    <row r="299" spans="1:17" ht="15" customHeight="1" x14ac:dyDescent="0.2">
      <c r="A299" s="1076"/>
      <c r="B299" s="1507" t="s">
        <v>1126</v>
      </c>
      <c r="C299" s="1107"/>
      <c r="D299" s="1107"/>
      <c r="E299" s="1107"/>
      <c r="F299" s="1107"/>
      <c r="G299" s="1107"/>
      <c r="H299" s="1077"/>
      <c r="I299" s="1520">
        <v>0</v>
      </c>
      <c r="J299" s="1521">
        <v>0.5</v>
      </c>
      <c r="K299" s="1519">
        <v>1</v>
      </c>
      <c r="L299" s="1077"/>
      <c r="M299" s="1103" t="str">
        <f t="shared" ref="M299:M303" si="194">IF(AND(ISNUMBER(C299),ISNUMBER(D299),ISNUMBER(I299)),SUM(C299:D299)*I299,"")</f>
        <v/>
      </c>
      <c r="N299" s="1103" t="str">
        <f t="shared" ref="N299:N303" si="195">IF(AND(ISNUMBER(E299),ISNUMBER(F299),ISNUMBER(J299)),SUM(E299:F299)*J299,"")</f>
        <v/>
      </c>
      <c r="O299" s="1103" t="str">
        <f t="shared" ref="O299:O303" si="196">IF(AND(ISNUMBER(G299),ISNUMBER(K299)),G299*K299,"")</f>
        <v/>
      </c>
      <c r="P299" s="1102" t="str">
        <f t="shared" ref="P299:P303" si="197">IF(AND(ISNUMBER(M299),ISNUMBER(O299)),SUM(M299:O299),"")</f>
        <v/>
      </c>
      <c r="Q299" s="1078"/>
    </row>
    <row r="300" spans="1:17" ht="15" customHeight="1" x14ac:dyDescent="0.2">
      <c r="A300" s="1076"/>
      <c r="B300" s="1507" t="s">
        <v>44</v>
      </c>
      <c r="C300" s="1107"/>
      <c r="D300" s="1107"/>
      <c r="E300" s="1107"/>
      <c r="F300" s="1107"/>
      <c r="G300" s="1107"/>
      <c r="H300" s="1077"/>
      <c r="I300" s="1520">
        <v>0.5</v>
      </c>
      <c r="J300" s="1521">
        <v>0.5</v>
      </c>
      <c r="K300" s="1519">
        <v>1</v>
      </c>
      <c r="L300" s="1077"/>
      <c r="M300" s="1103" t="str">
        <f t="shared" si="194"/>
        <v/>
      </c>
      <c r="N300" s="1103" t="str">
        <f t="shared" si="195"/>
        <v/>
      </c>
      <c r="O300" s="1103" t="str">
        <f t="shared" si="196"/>
        <v/>
      </c>
      <c r="P300" s="1102" t="str">
        <f t="shared" si="197"/>
        <v/>
      </c>
      <c r="Q300" s="1078"/>
    </row>
    <row r="301" spans="1:17" ht="15" customHeight="1" x14ac:dyDescent="0.2">
      <c r="A301" s="1076"/>
      <c r="B301" s="1507" t="s">
        <v>428</v>
      </c>
      <c r="C301" s="1107"/>
      <c r="D301" s="1107"/>
      <c r="E301" s="1107"/>
      <c r="F301" s="1107"/>
      <c r="G301" s="1107"/>
      <c r="H301" s="1077"/>
      <c r="I301" s="1520">
        <v>0</v>
      </c>
      <c r="J301" s="1521">
        <v>0.5</v>
      </c>
      <c r="K301" s="1519">
        <v>1</v>
      </c>
      <c r="L301" s="1077"/>
      <c r="M301" s="1103" t="str">
        <f t="shared" si="194"/>
        <v/>
      </c>
      <c r="N301" s="1103" t="str">
        <f t="shared" si="195"/>
        <v/>
      </c>
      <c r="O301" s="1103" t="str">
        <f t="shared" si="196"/>
        <v/>
      </c>
      <c r="P301" s="1102" t="str">
        <f t="shared" si="197"/>
        <v/>
      </c>
      <c r="Q301" s="1078"/>
    </row>
    <row r="302" spans="1:17" ht="15" customHeight="1" x14ac:dyDescent="0.2">
      <c r="A302" s="1076"/>
      <c r="B302" s="1511" t="s">
        <v>1251</v>
      </c>
      <c r="C302" s="1107"/>
      <c r="D302" s="1107"/>
      <c r="E302" s="1107"/>
      <c r="F302" s="1107"/>
      <c r="G302" s="1107"/>
      <c r="H302" s="1077"/>
      <c r="I302" s="1520">
        <v>0.5</v>
      </c>
      <c r="J302" s="1521">
        <v>0.5</v>
      </c>
      <c r="K302" s="1519">
        <v>1</v>
      </c>
      <c r="L302" s="1077"/>
      <c r="M302" s="1103" t="str">
        <f t="shared" si="194"/>
        <v/>
      </c>
      <c r="N302" s="1103" t="str">
        <f t="shared" si="195"/>
        <v/>
      </c>
      <c r="O302" s="1103" t="str">
        <f t="shared" si="196"/>
        <v/>
      </c>
      <c r="P302" s="1102" t="str">
        <f t="shared" si="197"/>
        <v/>
      </c>
      <c r="Q302" s="1078"/>
    </row>
    <row r="303" spans="1:17" ht="15" customHeight="1" x14ac:dyDescent="0.2">
      <c r="A303" s="1076"/>
      <c r="B303" s="1507" t="s">
        <v>1127</v>
      </c>
      <c r="C303" s="1107"/>
      <c r="D303" s="1107"/>
      <c r="E303" s="1107"/>
      <c r="F303" s="1107"/>
      <c r="G303" s="1107"/>
      <c r="H303" s="1077"/>
      <c r="I303" s="1520">
        <v>0</v>
      </c>
      <c r="J303" s="1521">
        <v>0.5</v>
      </c>
      <c r="K303" s="1519">
        <v>1</v>
      </c>
      <c r="L303" s="1077"/>
      <c r="M303" s="1103" t="str">
        <f t="shared" si="194"/>
        <v/>
      </c>
      <c r="N303" s="1103" t="str">
        <f t="shared" si="195"/>
        <v/>
      </c>
      <c r="O303" s="1103" t="str">
        <f t="shared" si="196"/>
        <v/>
      </c>
      <c r="P303" s="1102" t="str">
        <f t="shared" si="197"/>
        <v/>
      </c>
      <c r="Q303" s="1078"/>
    </row>
    <row r="304" spans="1:17" ht="15" customHeight="1" x14ac:dyDescent="0.2">
      <c r="A304" s="1076"/>
      <c r="B304" s="1506" t="s">
        <v>1128</v>
      </c>
      <c r="C304" s="1107"/>
      <c r="D304" s="1107"/>
      <c r="E304" s="1107"/>
      <c r="F304" s="1107"/>
      <c r="G304" s="1107"/>
      <c r="H304" s="1077"/>
      <c r="I304" s="1516"/>
      <c r="J304" s="1514"/>
      <c r="K304" s="1519">
        <v>0</v>
      </c>
      <c r="L304" s="1077"/>
      <c r="M304" s="1087"/>
      <c r="N304" s="1087"/>
      <c r="O304" s="1103" t="str">
        <f>IF(AND(ISNUMBER(G304),ISNUMBER(G257),ISNUMBER(K304)),MAX((G304-G257),0)*K304,"")</f>
        <v/>
      </c>
      <c r="P304" s="1102" t="str">
        <f>O304</f>
        <v/>
      </c>
      <c r="Q304" s="1078"/>
    </row>
    <row r="305" spans="1:18" ht="15" customHeight="1" x14ac:dyDescent="0.2">
      <c r="A305" s="1076"/>
      <c r="B305" s="1506" t="s">
        <v>1162</v>
      </c>
      <c r="C305" s="1107"/>
      <c r="D305" s="1107"/>
      <c r="E305" s="1107"/>
      <c r="F305" s="1107"/>
      <c r="G305" s="1107"/>
      <c r="H305" s="1077"/>
      <c r="I305" s="1520">
        <v>0</v>
      </c>
      <c r="J305" s="1521">
        <v>0.5</v>
      </c>
      <c r="K305" s="1519">
        <v>1</v>
      </c>
      <c r="L305" s="1077"/>
      <c r="M305" s="1103" t="str">
        <f t="shared" ref="M305" si="198">IF(AND(ISNUMBER(C305),ISNUMBER(D305),ISNUMBER(I305)),SUM(C305:D305)*I305,"")</f>
        <v/>
      </c>
      <c r="N305" s="1103" t="str">
        <f t="shared" ref="N305" si="199">IF(AND(ISNUMBER(E305),ISNUMBER(F305),ISNUMBER(J305)),SUM(E305:F305)*J305,"")</f>
        <v/>
      </c>
      <c r="O305" s="1103" t="str">
        <f>IF(AND(ISNUMBER(G305),ISNUMBER(K305)),G305*K305,"")</f>
        <v/>
      </c>
      <c r="P305" s="1102" t="str">
        <f>IF(AND(ISNUMBER(M305),ISNUMBER(O305)),SUM(M305:O305),"")</f>
        <v/>
      </c>
      <c r="Q305" s="1078"/>
    </row>
    <row r="306" spans="1:18" ht="30" customHeight="1" x14ac:dyDescent="0.2">
      <c r="A306" s="1076"/>
      <c r="B306" s="1121" t="str">
        <f>CONCATENATE("Check: the sum of each of the columns for rows ", ROW(B288), " to ", ROW(B305), " should equal the corresponding column in row ", ROW(B39))</f>
        <v>Check: the sum of each of the columns for rows 288 to 305 should equal the corresponding column in row 39</v>
      </c>
      <c r="C306" s="1124" t="str">
        <f>IF(SUM(C288:C305)=C39,"Pass","Fail")</f>
        <v>Pass</v>
      </c>
      <c r="D306" s="1124" t="str">
        <f>IF(SUM(D288:D305)=D39,"Pass","Fail")</f>
        <v>Pass</v>
      </c>
      <c r="E306" s="1124" t="str">
        <f>IF(SUM(E288:E305)=E39,"Pass","Fail")</f>
        <v>Pass</v>
      </c>
      <c r="F306" s="789" t="str">
        <f>IF(SUM(F288:F305)=F39,"Pass","Fail")</f>
        <v>Pass</v>
      </c>
      <c r="G306" s="1124" t="str">
        <f>IF(SUM(G288:G305)=G39,"Pass","Fail")</f>
        <v>Pass</v>
      </c>
      <c r="H306" s="1077"/>
      <c r="I306" s="1093"/>
      <c r="J306" s="728"/>
      <c r="K306" s="1122"/>
      <c r="L306" s="1077"/>
      <c r="M306" s="1098"/>
      <c r="N306" s="1123"/>
      <c r="O306" s="1123"/>
      <c r="P306" s="1113"/>
      <c r="Q306" s="1078"/>
    </row>
    <row r="307" spans="1:18" ht="15" customHeight="1" x14ac:dyDescent="0.2">
      <c r="A307" s="1076"/>
      <c r="B307" s="1077"/>
      <c r="C307" s="1077"/>
      <c r="D307" s="1077"/>
      <c r="E307" s="1077"/>
      <c r="F307" s="1077"/>
      <c r="G307" s="1077"/>
      <c r="H307" s="1077"/>
      <c r="I307" s="1077"/>
      <c r="J307" s="1077"/>
      <c r="K307" s="1077"/>
      <c r="L307" s="1077"/>
      <c r="M307" s="1077"/>
      <c r="N307" s="1077"/>
      <c r="O307" s="1077"/>
      <c r="P307" s="1077"/>
      <c r="Q307" s="1078"/>
    </row>
    <row r="308" spans="1:18" s="129" customFormat="1" ht="30" customHeight="1" x14ac:dyDescent="0.25">
      <c r="A308" s="22" t="s">
        <v>1163</v>
      </c>
      <c r="B308" s="127"/>
      <c r="C308" s="127"/>
      <c r="D308" s="127"/>
      <c r="E308" s="127"/>
      <c r="F308" s="127"/>
      <c r="G308" s="127"/>
      <c r="H308" s="127"/>
      <c r="I308" s="173"/>
      <c r="J308" s="173"/>
      <c r="K308" s="127"/>
      <c r="L308" s="1082"/>
      <c r="M308" s="1082"/>
      <c r="N308" s="1082"/>
      <c r="O308" s="1082"/>
      <c r="P308" s="1082"/>
      <c r="Q308" s="1083"/>
      <c r="R308" s="1620"/>
    </row>
    <row r="309" spans="1:18" ht="30" customHeight="1" x14ac:dyDescent="0.2">
      <c r="A309" s="1125" t="str">
        <f>CONCATENATE("Note:  While supplemental information is being requested in Panel E on certain Level 2B asset types, please ensure that amounts reported here are also included in the amounts provided in rows ", ROW(B127), " to ", ROW(B136), " on Level 2B assets above.")</f>
        <v>Note:  While supplemental information is being requested in Panel E on certain Level 2B asset types, please ensure that amounts reported here are also included in the amounts provided in rows 127 to 136 on Level 2B assets above.</v>
      </c>
      <c r="B309" s="1126"/>
      <c r="C309" s="1126"/>
      <c r="D309" s="1126"/>
      <c r="E309" s="1126"/>
      <c r="F309" s="1126"/>
      <c r="G309" s="1126"/>
      <c r="H309" s="1126"/>
      <c r="I309" s="1126"/>
      <c r="J309" s="1126"/>
      <c r="K309" s="1126"/>
      <c r="L309" s="1126"/>
      <c r="M309" s="1126"/>
      <c r="N309" s="1126"/>
      <c r="O309" s="1126"/>
      <c r="P309" s="1126"/>
      <c r="Q309" s="1127"/>
    </row>
    <row r="310" spans="1:18" ht="15" customHeight="1" x14ac:dyDescent="0.2">
      <c r="A310" s="1076"/>
      <c r="B310" s="51"/>
      <c r="C310" s="51"/>
      <c r="D310" s="51"/>
      <c r="E310" s="51"/>
      <c r="F310" s="51"/>
      <c r="G310" s="51"/>
      <c r="H310" s="1077"/>
      <c r="I310" s="1077"/>
      <c r="J310" s="1077"/>
      <c r="K310" s="1077"/>
      <c r="L310" s="1077"/>
      <c r="M310" s="1077"/>
      <c r="N310" s="1077"/>
      <c r="O310" s="1077"/>
      <c r="P310" s="1077"/>
      <c r="Q310" s="1078"/>
    </row>
    <row r="311" spans="1:18" ht="15" customHeight="1" x14ac:dyDescent="0.2">
      <c r="A311" s="1076"/>
      <c r="B311" s="1726"/>
      <c r="C311" s="1723" t="s">
        <v>550</v>
      </c>
      <c r="D311" s="1724"/>
      <c r="E311" s="1724"/>
      <c r="F311" s="1724"/>
      <c r="G311" s="1725"/>
      <c r="H311" s="1077"/>
      <c r="I311" s="1077"/>
      <c r="J311" s="1077"/>
      <c r="K311" s="1077"/>
      <c r="L311" s="1077"/>
      <c r="M311" s="1077"/>
      <c r="N311" s="1077"/>
      <c r="O311" s="1077"/>
      <c r="P311" s="1077"/>
      <c r="Q311" s="1078"/>
    </row>
    <row r="312" spans="1:18" ht="30" customHeight="1" x14ac:dyDescent="0.2">
      <c r="A312" s="1076"/>
      <c r="B312" s="1727"/>
      <c r="C312" s="1088" t="s">
        <v>141</v>
      </c>
      <c r="D312" s="1084" t="s">
        <v>1172</v>
      </c>
      <c r="E312" s="1084" t="s">
        <v>1173</v>
      </c>
      <c r="F312" s="1084" t="s">
        <v>1174</v>
      </c>
      <c r="G312" s="1086" t="s">
        <v>630</v>
      </c>
      <c r="H312" s="1077"/>
      <c r="I312" s="1077"/>
      <c r="J312" s="1077"/>
      <c r="K312" s="1077"/>
      <c r="L312" s="1077"/>
      <c r="M312" s="1077"/>
      <c r="N312" s="1077"/>
      <c r="O312" s="1077"/>
      <c r="P312" s="1077"/>
      <c r="Q312" s="1078"/>
    </row>
    <row r="313" spans="1:18" ht="15" customHeight="1" x14ac:dyDescent="0.2">
      <c r="A313" s="1076"/>
      <c r="B313" s="1522" t="s">
        <v>1175</v>
      </c>
      <c r="C313" s="1529"/>
      <c r="D313" s="1529"/>
      <c r="E313" s="1529"/>
      <c r="F313" s="1529"/>
      <c r="G313" s="1534"/>
      <c r="H313" s="1077"/>
      <c r="I313" s="1077"/>
      <c r="J313" s="1077"/>
      <c r="K313" s="1077"/>
      <c r="L313" s="1077"/>
      <c r="M313" s="1077"/>
      <c r="N313" s="1077"/>
      <c r="O313" s="1077"/>
      <c r="P313" s="1077"/>
      <c r="Q313" s="1078"/>
    </row>
    <row r="314" spans="1:18" ht="15" customHeight="1" x14ac:dyDescent="0.2">
      <c r="A314" s="1076"/>
      <c r="B314" s="1524" t="s">
        <v>1141</v>
      </c>
      <c r="C314" s="1532"/>
      <c r="D314" s="1532"/>
      <c r="E314" s="1532"/>
      <c r="F314" s="1532"/>
      <c r="G314" s="797"/>
      <c r="H314" s="1077"/>
      <c r="I314" s="1077"/>
      <c r="J314" s="1077"/>
      <c r="K314" s="1077"/>
      <c r="L314" s="1077"/>
      <c r="M314" s="1077"/>
      <c r="N314" s="1077"/>
      <c r="O314" s="1077"/>
      <c r="P314" s="1077"/>
      <c r="Q314" s="1078"/>
    </row>
    <row r="315" spans="1:18" ht="15" customHeight="1" x14ac:dyDescent="0.2">
      <c r="A315" s="1076"/>
      <c r="B315" s="1525" t="s">
        <v>1142</v>
      </c>
      <c r="C315" s="1533"/>
      <c r="D315" s="1533"/>
      <c r="E315" s="1533"/>
      <c r="F315" s="1533"/>
      <c r="G315" s="1496"/>
      <c r="H315" s="1077"/>
      <c r="I315" s="1077"/>
      <c r="J315" s="1077"/>
      <c r="K315" s="1077"/>
      <c r="L315" s="1077"/>
      <c r="M315" s="1077"/>
      <c r="N315" s="1077"/>
      <c r="O315" s="1077"/>
      <c r="P315" s="1077"/>
      <c r="Q315" s="1078"/>
    </row>
    <row r="316" spans="1:18" ht="15" customHeight="1" x14ac:dyDescent="0.2">
      <c r="A316" s="1076"/>
      <c r="B316" s="1526" t="s">
        <v>1253</v>
      </c>
      <c r="C316" s="1532"/>
      <c r="D316" s="1532"/>
      <c r="E316" s="1532"/>
      <c r="F316" s="1532"/>
      <c r="G316" s="797"/>
      <c r="H316" s="1077"/>
      <c r="I316" s="1077"/>
      <c r="J316" s="1077"/>
      <c r="K316" s="1077"/>
      <c r="L316" s="1077"/>
      <c r="M316" s="1077"/>
      <c r="N316" s="1077"/>
      <c r="O316" s="1077"/>
      <c r="P316" s="1077"/>
      <c r="Q316" s="1078"/>
    </row>
    <row r="317" spans="1:18" ht="15" customHeight="1" x14ac:dyDescent="0.2">
      <c r="A317" s="1076"/>
      <c r="B317" s="1526" t="s">
        <v>1254</v>
      </c>
      <c r="C317" s="1532"/>
      <c r="D317" s="1532"/>
      <c r="E317" s="1532"/>
      <c r="F317" s="1532"/>
      <c r="G317" s="797"/>
      <c r="H317" s="1077"/>
      <c r="I317" s="1077"/>
      <c r="J317" s="1077"/>
      <c r="K317" s="1077"/>
      <c r="L317" s="1077"/>
      <c r="M317" s="1077"/>
      <c r="N317" s="1077"/>
      <c r="O317" s="1077"/>
      <c r="P317" s="1077"/>
      <c r="Q317" s="1078"/>
    </row>
    <row r="318" spans="1:18" ht="15" customHeight="1" x14ac:dyDescent="0.2">
      <c r="A318" s="1076"/>
      <c r="B318" s="1526" t="s">
        <v>1177</v>
      </c>
      <c r="C318" s="1532"/>
      <c r="D318" s="1532"/>
      <c r="E318" s="1532"/>
      <c r="F318" s="1532"/>
      <c r="G318" s="797"/>
      <c r="H318" s="1077"/>
      <c r="I318" s="1077"/>
      <c r="J318" s="1077"/>
      <c r="K318" s="1077"/>
      <c r="L318" s="1077"/>
      <c r="M318" s="1077"/>
      <c r="N318" s="1077"/>
      <c r="O318" s="1077"/>
      <c r="P318" s="1077"/>
      <c r="Q318" s="1078"/>
    </row>
    <row r="319" spans="1:18" ht="15" customHeight="1" x14ac:dyDescent="0.2">
      <c r="A319" s="1076"/>
      <c r="B319" s="1527" t="s">
        <v>1178</v>
      </c>
      <c r="C319" s="1533"/>
      <c r="D319" s="1533"/>
      <c r="E319" s="1533"/>
      <c r="F319" s="1533"/>
      <c r="G319" s="1496"/>
      <c r="H319" s="1077"/>
      <c r="I319" s="1077"/>
      <c r="J319" s="1077"/>
      <c r="K319" s="1077"/>
      <c r="L319" s="1077"/>
      <c r="M319" s="1077"/>
      <c r="N319" s="1077"/>
      <c r="O319" s="1077"/>
      <c r="P319" s="1077"/>
      <c r="Q319" s="1078"/>
    </row>
    <row r="320" spans="1:18" ht="15" customHeight="1" x14ac:dyDescent="0.2">
      <c r="A320" s="1076"/>
      <c r="B320" s="1526" t="s">
        <v>1253</v>
      </c>
      <c r="C320" s="1532"/>
      <c r="D320" s="1532"/>
      <c r="E320" s="1532"/>
      <c r="F320" s="1532"/>
      <c r="G320" s="797"/>
      <c r="H320" s="1077"/>
      <c r="I320" s="1077"/>
      <c r="J320" s="1077"/>
      <c r="K320" s="1077"/>
      <c r="L320" s="1077"/>
      <c r="M320" s="1077"/>
      <c r="N320" s="1077"/>
      <c r="O320" s="1077"/>
      <c r="P320" s="1077"/>
      <c r="Q320" s="1078"/>
    </row>
    <row r="321" spans="1:17" ht="15" customHeight="1" x14ac:dyDescent="0.2">
      <c r="A321" s="1076"/>
      <c r="B321" s="1526" t="s">
        <v>1254</v>
      </c>
      <c r="C321" s="1532"/>
      <c r="D321" s="1532"/>
      <c r="E321" s="1532"/>
      <c r="F321" s="1532"/>
      <c r="G321" s="797"/>
      <c r="H321" s="1077"/>
      <c r="I321" s="1077"/>
      <c r="J321" s="1077"/>
      <c r="K321" s="1077"/>
      <c r="L321" s="1077"/>
      <c r="M321" s="1077"/>
      <c r="N321" s="1077"/>
      <c r="O321" s="1077"/>
      <c r="P321" s="1077"/>
      <c r="Q321" s="1078"/>
    </row>
    <row r="322" spans="1:17" ht="15" customHeight="1" x14ac:dyDescent="0.2">
      <c r="A322" s="1076"/>
      <c r="B322" s="1528" t="s">
        <v>1177</v>
      </c>
      <c r="C322" s="1532"/>
      <c r="D322" s="1532"/>
      <c r="E322" s="1532"/>
      <c r="F322" s="1532"/>
      <c r="G322" s="797"/>
      <c r="H322" s="1077"/>
      <c r="I322" s="1077"/>
      <c r="J322" s="1077"/>
      <c r="K322" s="1077"/>
      <c r="L322" s="1077"/>
      <c r="M322" s="1077"/>
      <c r="N322" s="1077"/>
      <c r="O322" s="1077"/>
      <c r="P322" s="1077"/>
      <c r="Q322" s="1078"/>
    </row>
    <row r="323" spans="1:17" ht="30" customHeight="1" x14ac:dyDescent="0.2">
      <c r="A323" s="1076"/>
      <c r="B323" s="1523" t="s">
        <v>1176</v>
      </c>
      <c r="C323" s="1530"/>
      <c r="D323" s="1530"/>
      <c r="E323" s="1530"/>
      <c r="F323" s="1530"/>
      <c r="G323" s="1531"/>
      <c r="H323" s="1077"/>
      <c r="I323" s="1077"/>
      <c r="J323" s="1077"/>
      <c r="K323" s="1077"/>
      <c r="L323" s="1077"/>
      <c r="M323" s="1077"/>
      <c r="N323" s="1077"/>
      <c r="O323" s="1077"/>
      <c r="P323" s="1077"/>
      <c r="Q323" s="1078"/>
    </row>
    <row r="324" spans="1:17" ht="15" customHeight="1" x14ac:dyDescent="0.2">
      <c r="A324" s="1076"/>
      <c r="B324" s="1524" t="s">
        <v>1141</v>
      </c>
      <c r="C324" s="1532"/>
      <c r="D324" s="1532"/>
      <c r="E324" s="1532"/>
      <c r="F324" s="1532"/>
      <c r="G324" s="797"/>
      <c r="H324" s="1077"/>
      <c r="I324" s="1077"/>
      <c r="J324" s="1077"/>
      <c r="K324" s="1077"/>
      <c r="L324" s="1077"/>
      <c r="M324" s="1077"/>
      <c r="N324" s="1077"/>
      <c r="O324" s="1077"/>
      <c r="P324" s="1077"/>
      <c r="Q324" s="1078"/>
    </row>
    <row r="325" spans="1:17" ht="15" customHeight="1" x14ac:dyDescent="0.2">
      <c r="A325" s="1076"/>
      <c r="B325" s="1525" t="s">
        <v>1142</v>
      </c>
      <c r="C325" s="1533"/>
      <c r="D325" s="1533"/>
      <c r="E325" s="1533"/>
      <c r="F325" s="1533"/>
      <c r="G325" s="1496"/>
      <c r="H325" s="1077"/>
      <c r="I325" s="1077"/>
      <c r="J325" s="1077"/>
      <c r="K325" s="1077"/>
      <c r="L325" s="1077"/>
      <c r="M325" s="1077"/>
      <c r="N325" s="1077"/>
      <c r="O325" s="1077"/>
      <c r="P325" s="1077"/>
      <c r="Q325" s="1078"/>
    </row>
    <row r="326" spans="1:17" ht="15" customHeight="1" x14ac:dyDescent="0.2">
      <c r="A326" s="1076"/>
      <c r="B326" s="1526" t="s">
        <v>1253</v>
      </c>
      <c r="C326" s="1532"/>
      <c r="D326" s="1532"/>
      <c r="E326" s="1532"/>
      <c r="F326" s="1532"/>
      <c r="G326" s="797"/>
      <c r="H326" s="1077"/>
      <c r="I326" s="1077"/>
      <c r="J326" s="1077"/>
      <c r="K326" s="1077"/>
      <c r="L326" s="1077"/>
      <c r="M326" s="1077"/>
      <c r="N326" s="1077"/>
      <c r="O326" s="1077"/>
      <c r="P326" s="1077"/>
      <c r="Q326" s="1078"/>
    </row>
    <row r="327" spans="1:17" ht="15" customHeight="1" x14ac:dyDescent="0.2">
      <c r="A327" s="1076"/>
      <c r="B327" s="1526" t="s">
        <v>1254</v>
      </c>
      <c r="C327" s="1532"/>
      <c r="D327" s="1532"/>
      <c r="E327" s="1532"/>
      <c r="F327" s="1532"/>
      <c r="G327" s="797"/>
      <c r="H327" s="1077"/>
      <c r="I327" s="1077"/>
      <c r="J327" s="1077"/>
      <c r="K327" s="1077"/>
      <c r="L327" s="1077"/>
      <c r="M327" s="1077"/>
      <c r="N327" s="1077"/>
      <c r="O327" s="1077"/>
      <c r="P327" s="1077"/>
      <c r="Q327" s="1078"/>
    </row>
    <row r="328" spans="1:17" ht="15" customHeight="1" x14ac:dyDescent="0.2">
      <c r="A328" s="1076"/>
      <c r="B328" s="1526" t="s">
        <v>1177</v>
      </c>
      <c r="C328" s="1532"/>
      <c r="D328" s="1532"/>
      <c r="E328" s="1532"/>
      <c r="F328" s="1532"/>
      <c r="G328" s="797"/>
      <c r="H328" s="1077"/>
      <c r="I328" s="1077"/>
      <c r="J328" s="1077"/>
      <c r="K328" s="1077"/>
      <c r="L328" s="1077"/>
      <c r="M328" s="1077"/>
      <c r="N328" s="1077"/>
      <c r="O328" s="1077"/>
      <c r="P328" s="1077"/>
      <c r="Q328" s="1078"/>
    </row>
    <row r="329" spans="1:17" ht="15" customHeight="1" x14ac:dyDescent="0.2">
      <c r="A329" s="1076"/>
      <c r="B329" s="1525" t="s">
        <v>1143</v>
      </c>
      <c r="C329" s="1533"/>
      <c r="D329" s="1533"/>
      <c r="E329" s="1533"/>
      <c r="F329" s="1533"/>
      <c r="G329" s="1496"/>
      <c r="H329" s="1077"/>
      <c r="I329" s="1077"/>
      <c r="J329" s="1077"/>
      <c r="K329" s="1077"/>
      <c r="L329" s="1077"/>
      <c r="M329" s="1077"/>
      <c r="N329" s="1077"/>
      <c r="O329" s="1077"/>
      <c r="P329" s="1077"/>
      <c r="Q329" s="1078"/>
    </row>
    <row r="330" spans="1:17" ht="15" customHeight="1" x14ac:dyDescent="0.2">
      <c r="A330" s="1076"/>
      <c r="B330" s="1526" t="s">
        <v>1253</v>
      </c>
      <c r="C330" s="1532"/>
      <c r="D330" s="1532"/>
      <c r="E330" s="1532"/>
      <c r="F330" s="1532"/>
      <c r="G330" s="797"/>
      <c r="H330" s="1077"/>
      <c r="I330" s="1077"/>
      <c r="J330" s="1077"/>
      <c r="K330" s="1077"/>
      <c r="L330" s="1077"/>
      <c r="M330" s="1077"/>
      <c r="N330" s="1077"/>
      <c r="O330" s="1077"/>
      <c r="P330" s="1077"/>
      <c r="Q330" s="1078"/>
    </row>
    <row r="331" spans="1:17" ht="15" customHeight="1" x14ac:dyDescent="0.2">
      <c r="A331" s="1076"/>
      <c r="B331" s="1526" t="s">
        <v>1254</v>
      </c>
      <c r="C331" s="1532"/>
      <c r="D331" s="1532"/>
      <c r="E331" s="1532"/>
      <c r="F331" s="1532"/>
      <c r="G331" s="797"/>
      <c r="H331" s="1077"/>
      <c r="I331" s="1077"/>
      <c r="J331" s="1077"/>
      <c r="K331" s="1077"/>
      <c r="L331" s="1077"/>
      <c r="M331" s="1077"/>
      <c r="N331" s="1077"/>
      <c r="O331" s="1077"/>
      <c r="P331" s="1077"/>
      <c r="Q331" s="1078"/>
    </row>
    <row r="332" spans="1:17" ht="15" customHeight="1" x14ac:dyDescent="0.2">
      <c r="A332" s="1076"/>
      <c r="B332" s="1503" t="s">
        <v>1177</v>
      </c>
      <c r="C332" s="1623"/>
      <c r="D332" s="1623"/>
      <c r="E332" s="1623"/>
      <c r="F332" s="1623"/>
      <c r="G332" s="1624"/>
      <c r="H332" s="1077"/>
      <c r="I332" s="1077"/>
      <c r="J332" s="1077"/>
      <c r="K332" s="1077"/>
      <c r="L332" s="1077"/>
      <c r="M332" s="1077"/>
      <c r="N332" s="1077"/>
      <c r="O332" s="1077"/>
      <c r="P332" s="1077"/>
      <c r="Q332" s="1078"/>
    </row>
    <row r="333" spans="1:17" ht="15" customHeight="1" x14ac:dyDescent="0.2">
      <c r="A333" s="1079"/>
      <c r="B333" s="51"/>
      <c r="C333" s="51"/>
      <c r="D333" s="51"/>
      <c r="E333" s="51"/>
      <c r="F333" s="51"/>
      <c r="G333" s="51"/>
      <c r="H333" s="51"/>
      <c r="I333" s="51"/>
      <c r="J333" s="51"/>
      <c r="K333" s="51"/>
      <c r="L333" s="51"/>
      <c r="M333" s="51"/>
      <c r="N333" s="51"/>
      <c r="O333" s="51"/>
      <c r="P333" s="51"/>
      <c r="Q333" s="1080"/>
    </row>
  </sheetData>
  <mergeCells count="15">
    <mergeCell ref="C311:G311"/>
    <mergeCell ref="B311:B312"/>
    <mergeCell ref="C4:G4"/>
    <mergeCell ref="I4:K4"/>
    <mergeCell ref="M4:P4"/>
    <mergeCell ref="B4:B5"/>
    <mergeCell ref="B59:B60"/>
    <mergeCell ref="C59:G59"/>
    <mergeCell ref="I59:K59"/>
    <mergeCell ref="M59:P59"/>
    <mergeCell ref="B286:B287"/>
    <mergeCell ref="C286:G286"/>
    <mergeCell ref="I286:K286"/>
    <mergeCell ref="M286:P286"/>
    <mergeCell ref="M265:O265"/>
  </mergeCells>
  <phoneticPr fontId="8" type="noConversion"/>
  <conditionalFormatting sqref="G7 C10 C12 C17:C19 D19:G19 C24:G24 C29:G29 C30:C31 C36:C38 D38:G38 C40 C53 C64:C66 D66:G66 C262 C306:G306">
    <cfRule type="cellIs" dxfId="9" priority="1" stopIfTrue="1" operator="equal">
      <formula>"Fail"</formula>
    </cfRule>
    <cfRule type="cellIs" dxfId="8" priority="2" stopIfTrue="1" operator="equal">
      <formula>"Pass"</formula>
    </cfRule>
  </conditionalFormatting>
  <printOptions headings="1"/>
  <pageMargins left="0.78740157480314965" right="0.78740157480314965" top="0.98425196850393704" bottom="0.98425196850393704" header="0.51181102362204722" footer="0.51181102362204722"/>
  <pageSetup paperSize="9" scale="50" fitToHeight="4" orientation="landscape" r:id="rId1"/>
  <headerFooter alignWithMargins="0">
    <oddHeader>&amp;L&amp;"Arial,Bold"&amp;14Basel Committee on Banking Supervision
Basel III monitoring template&amp;C&amp;14&amp;F
&amp;A&amp;R&amp;"Arial,Bold"&amp;14Confidential when completed</oddHeader>
    <oddFooter>&amp;L&amp;14&amp;D  &amp;T&amp;R&amp;14Page &amp;P of &amp;N</oddFooter>
  </headerFooter>
  <rowBreaks count="7" manualBreakCount="7">
    <brk id="41" max="16" man="1"/>
    <brk id="76" max="16" man="1"/>
    <brk id="126" max="16" man="1"/>
    <brk id="176" max="16" man="1"/>
    <brk id="226" max="16" man="1"/>
    <brk id="279" max="16" man="1"/>
    <brk id="307" max="16" man="1"/>
  </rowBreaks>
  <ignoredErrors>
    <ignoredError sqref="M288:P293 C306:G306 M305:P305 I266:P267 C61:P61 C6:O8 C33:O38 P34:P54 C258:P260 C257:N257 B53:O53 D52:O52 C40:O50 D39:O39 B262:P262 D261:P261 C10:O31 D9:O9 D51:O51 C63:P256 D62:P62 I278:P278 I272:P272 J268:P268 J269:P269 J270:P270 J271:P271 J277:P277 J273:P273 J274:P274 J275:P275 J276:P276" emptyCellReference="1"/>
    <ignoredError sqref="M294:P304 O257" formula="1" emptyCellReferenc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T1251"/>
  <sheetViews>
    <sheetView zoomScale="70" zoomScaleNormal="70" workbookViewId="0"/>
  </sheetViews>
  <sheetFormatPr defaultColWidth="9.140625" defaultRowHeight="15" customHeight="1" x14ac:dyDescent="0.2"/>
  <cols>
    <col min="1" max="1" width="1.7109375" style="234" customWidth="1"/>
    <col min="2" max="2" width="22.7109375" style="234" customWidth="1"/>
    <col min="3" max="19" width="16.7109375" style="234" customWidth="1"/>
    <col min="20" max="20" width="1.7109375" style="234" customWidth="1"/>
    <col min="21" max="16384" width="9.140625" style="1214"/>
  </cols>
  <sheetData>
    <row r="1" spans="1:20" s="1241" customFormat="1" ht="30" customHeight="1" x14ac:dyDescent="0.4">
      <c r="A1" s="1256" t="s">
        <v>1275</v>
      </c>
      <c r="B1" s="48"/>
      <c r="C1" s="48"/>
      <c r="D1" s="48"/>
      <c r="E1" s="48"/>
      <c r="F1" s="48"/>
      <c r="G1" s="48"/>
      <c r="H1" s="48"/>
      <c r="I1" s="48"/>
      <c r="J1" s="124"/>
      <c r="K1" s="158"/>
      <c r="L1" s="158"/>
      <c r="M1" s="158"/>
      <c r="N1" s="158"/>
      <c r="O1" s="158"/>
      <c r="P1" s="158"/>
      <c r="Q1" s="158"/>
      <c r="R1" s="158"/>
      <c r="S1" s="158"/>
      <c r="T1" s="191"/>
    </row>
    <row r="2" spans="1:20" s="1212" customFormat="1" ht="30" customHeight="1" x14ac:dyDescent="0.25">
      <c r="A2" s="1202" t="s">
        <v>1189</v>
      </c>
      <c r="B2" s="256"/>
      <c r="C2" s="49"/>
      <c r="D2" s="49"/>
      <c r="E2" s="49"/>
      <c r="F2" s="49"/>
      <c r="G2" s="49"/>
      <c r="H2" s="49"/>
      <c r="I2" s="49"/>
      <c r="J2" s="1292"/>
      <c r="K2" s="1292"/>
      <c r="L2" s="1292"/>
      <c r="M2" s="1292"/>
      <c r="N2" s="1292"/>
      <c r="O2" s="1292"/>
      <c r="P2" s="1292"/>
      <c r="Q2" s="1292"/>
      <c r="R2" s="1292"/>
      <c r="S2" s="1292"/>
      <c r="T2" s="1293"/>
    </row>
    <row r="3" spans="1:20" s="1211" customFormat="1" ht="15" customHeight="1" x14ac:dyDescent="0.2">
      <c r="A3" s="1205"/>
      <c r="B3" s="242"/>
      <c r="C3" s="241"/>
      <c r="D3" s="116"/>
      <c r="E3" s="117"/>
      <c r="F3" s="117"/>
      <c r="G3" s="117"/>
      <c r="H3" s="117"/>
      <c r="I3" s="1621"/>
      <c r="J3" s="1621"/>
      <c r="K3" s="1621"/>
      <c r="L3" s="1621"/>
      <c r="M3" s="1621"/>
      <c r="N3" s="1621"/>
      <c r="O3" s="1621"/>
      <c r="P3" s="1621"/>
      <c r="Q3" s="1621"/>
      <c r="R3" s="1621"/>
      <c r="S3" s="1621"/>
      <c r="T3" s="1246"/>
    </row>
    <row r="4" spans="1:20" s="1211" customFormat="1" ht="30" customHeight="1" x14ac:dyDescent="0.2">
      <c r="A4" s="1205"/>
      <c r="B4" s="1655" t="s">
        <v>1084</v>
      </c>
      <c r="C4" s="1655" t="s">
        <v>1194</v>
      </c>
      <c r="D4" s="1655" t="s">
        <v>1085</v>
      </c>
      <c r="E4" s="1656" t="s">
        <v>1086</v>
      </c>
      <c r="F4" s="1733" t="s">
        <v>1195</v>
      </c>
      <c r="G4" s="1734"/>
      <c r="H4" s="1734"/>
      <c r="I4" s="1621"/>
      <c r="J4" s="1621"/>
      <c r="K4" s="1621"/>
      <c r="L4" s="1621"/>
      <c r="M4" s="1621"/>
      <c r="N4" s="1621"/>
      <c r="O4" s="1621"/>
      <c r="P4" s="1621"/>
      <c r="Q4" s="1621"/>
      <c r="R4" s="1621"/>
      <c r="S4" s="1621"/>
      <c r="T4" s="1215"/>
    </row>
    <row r="5" spans="1:20" ht="15" customHeight="1" x14ac:dyDescent="0.2">
      <c r="A5" s="1334"/>
      <c r="B5" s="1223">
        <v>1</v>
      </c>
      <c r="C5" s="1223" t="s">
        <v>966</v>
      </c>
      <c r="D5" s="1206"/>
      <c r="E5" s="1395"/>
      <c r="F5" s="1540" t="s">
        <v>1196</v>
      </c>
      <c r="G5" s="1277"/>
      <c r="H5" s="1559"/>
      <c r="I5" s="1332"/>
      <c r="J5" s="1332"/>
      <c r="K5" s="1332"/>
      <c r="L5" s="1332"/>
      <c r="M5" s="1332"/>
      <c r="N5" s="1332"/>
      <c r="O5" s="1332"/>
      <c r="P5" s="1332"/>
      <c r="Q5" s="1332"/>
      <c r="R5" s="1332"/>
      <c r="S5" s="1332"/>
      <c r="T5" s="1333"/>
    </row>
    <row r="6" spans="1:20" ht="15" customHeight="1" x14ac:dyDescent="0.2">
      <c r="A6" s="1334"/>
      <c r="B6" s="1224">
        <v>2</v>
      </c>
      <c r="C6" s="1224" t="s">
        <v>963</v>
      </c>
      <c r="D6" s="1226"/>
      <c r="E6" s="1442"/>
      <c r="F6" s="1541" t="s">
        <v>1197</v>
      </c>
      <c r="G6" s="1278"/>
      <c r="H6" s="1560"/>
      <c r="I6" s="1332"/>
      <c r="J6" s="1332"/>
      <c r="K6" s="1332"/>
      <c r="L6" s="1332"/>
      <c r="M6" s="1332"/>
      <c r="N6" s="1332"/>
      <c r="O6" s="1332"/>
      <c r="P6" s="1332"/>
      <c r="Q6" s="1332"/>
      <c r="R6" s="1332"/>
      <c r="S6" s="1332"/>
      <c r="T6" s="1333"/>
    </row>
    <row r="7" spans="1:20" ht="15" customHeight="1" x14ac:dyDescent="0.2">
      <c r="A7" s="1334"/>
      <c r="B7" s="1224">
        <v>3</v>
      </c>
      <c r="C7" s="1224" t="s">
        <v>963</v>
      </c>
      <c r="D7" s="1226"/>
      <c r="E7" s="1442"/>
      <c r="F7" s="1541" t="s">
        <v>1198</v>
      </c>
      <c r="G7" s="1278"/>
      <c r="H7" s="1560"/>
      <c r="I7" s="1332"/>
      <c r="J7" s="1332"/>
      <c r="K7" s="1332"/>
      <c r="L7" s="1332"/>
      <c r="M7" s="1332"/>
      <c r="N7" s="1332"/>
      <c r="O7" s="1332"/>
      <c r="P7" s="1332"/>
      <c r="Q7" s="1332"/>
      <c r="R7" s="1332"/>
      <c r="S7" s="1332"/>
      <c r="T7" s="1333"/>
    </row>
    <row r="8" spans="1:20" ht="15" customHeight="1" x14ac:dyDescent="0.2">
      <c r="A8" s="1334"/>
      <c r="B8" s="1224">
        <v>4</v>
      </c>
      <c r="C8" s="1224" t="s">
        <v>966</v>
      </c>
      <c r="D8" s="1226"/>
      <c r="E8" s="1442"/>
      <c r="F8" s="1541" t="s">
        <v>1196</v>
      </c>
      <c r="G8" s="1278"/>
      <c r="H8" s="1560"/>
      <c r="I8" s="1332"/>
      <c r="J8" s="1332"/>
      <c r="K8" s="1332"/>
      <c r="L8" s="1332"/>
      <c r="M8" s="1332"/>
      <c r="N8" s="1332"/>
      <c r="O8" s="1332"/>
      <c r="P8" s="1332"/>
      <c r="Q8" s="1332"/>
      <c r="R8" s="1332"/>
      <c r="S8" s="1332"/>
      <c r="T8" s="1333"/>
    </row>
    <row r="9" spans="1:20" ht="15" customHeight="1" x14ac:dyDescent="0.2">
      <c r="A9" s="1334"/>
      <c r="B9" s="1224">
        <v>5</v>
      </c>
      <c r="C9" s="1224" t="s">
        <v>964</v>
      </c>
      <c r="D9" s="1226"/>
      <c r="E9" s="1442"/>
      <c r="F9" s="1541" t="s">
        <v>1199</v>
      </c>
      <c r="G9" s="1278"/>
      <c r="H9" s="1560"/>
      <c r="I9" s="1332"/>
      <c r="J9" s="1332"/>
      <c r="K9" s="1332"/>
      <c r="L9" s="1332"/>
      <c r="M9" s="1332"/>
      <c r="N9" s="1332"/>
      <c r="O9" s="1332"/>
      <c r="P9" s="1332"/>
      <c r="Q9" s="1332"/>
      <c r="R9" s="1332"/>
      <c r="S9" s="1332"/>
      <c r="T9" s="1333"/>
    </row>
    <row r="10" spans="1:20" ht="15" customHeight="1" x14ac:dyDescent="0.2">
      <c r="A10" s="1334"/>
      <c r="B10" s="1224">
        <v>6</v>
      </c>
      <c r="C10" s="1224" t="s">
        <v>963</v>
      </c>
      <c r="D10" s="1226"/>
      <c r="E10" s="1442"/>
      <c r="F10" s="1541" t="s">
        <v>1198</v>
      </c>
      <c r="G10" s="1278"/>
      <c r="H10" s="1560"/>
      <c r="I10" s="1332"/>
      <c r="J10" s="1332"/>
      <c r="K10" s="1332"/>
      <c r="L10" s="1332"/>
      <c r="M10" s="1332"/>
      <c r="N10" s="1332"/>
      <c r="O10" s="1332"/>
      <c r="P10" s="1332"/>
      <c r="Q10" s="1332"/>
      <c r="R10" s="1332"/>
      <c r="S10" s="1332"/>
      <c r="T10" s="1333"/>
    </row>
    <row r="11" spans="1:20" ht="15" customHeight="1" x14ac:dyDescent="0.2">
      <c r="A11" s="1334"/>
      <c r="B11" s="1224">
        <v>7</v>
      </c>
      <c r="C11" s="1224" t="s">
        <v>964</v>
      </c>
      <c r="D11" s="1226"/>
      <c r="E11" s="1442"/>
      <c r="F11" s="1541" t="s">
        <v>1199</v>
      </c>
      <c r="G11" s="1278"/>
      <c r="H11" s="1560"/>
      <c r="I11" s="1332"/>
      <c r="J11" s="1332"/>
      <c r="K11" s="1332"/>
      <c r="L11" s="1332"/>
      <c r="M11" s="1332"/>
      <c r="N11" s="1332"/>
      <c r="O11" s="1332"/>
      <c r="P11" s="1332"/>
      <c r="Q11" s="1332"/>
      <c r="R11" s="1332"/>
      <c r="S11" s="1332"/>
      <c r="T11" s="1333"/>
    </row>
    <row r="12" spans="1:20" ht="15" customHeight="1" x14ac:dyDescent="0.2">
      <c r="A12" s="1334"/>
      <c r="B12" s="1224">
        <v>8</v>
      </c>
      <c r="C12" s="1224" t="s">
        <v>964</v>
      </c>
      <c r="D12" s="1226"/>
      <c r="E12" s="1442"/>
      <c r="F12" s="1539"/>
      <c r="G12" s="1278"/>
      <c r="H12" s="1278"/>
      <c r="I12" s="1332"/>
      <c r="J12" s="1332"/>
      <c r="K12" s="1332"/>
      <c r="L12" s="1332"/>
      <c r="M12" s="1332"/>
      <c r="N12" s="1332"/>
      <c r="O12" s="1332"/>
      <c r="P12" s="1332"/>
      <c r="Q12" s="1332"/>
      <c r="R12" s="1332"/>
      <c r="S12" s="1332"/>
      <c r="T12" s="1333"/>
    </row>
    <row r="13" spans="1:20" ht="15" customHeight="1" x14ac:dyDescent="0.2">
      <c r="A13" s="1334"/>
      <c r="B13" s="1224">
        <v>9</v>
      </c>
      <c r="C13" s="1224" t="s">
        <v>964</v>
      </c>
      <c r="D13" s="1226"/>
      <c r="E13" s="1442"/>
      <c r="F13" s="1541" t="s">
        <v>1200</v>
      </c>
      <c r="G13" s="1278"/>
      <c r="H13" s="1560"/>
      <c r="I13" s="1332"/>
      <c r="J13" s="1332"/>
      <c r="K13" s="1332"/>
      <c r="L13" s="1332"/>
      <c r="M13" s="1332"/>
      <c r="N13" s="1332"/>
      <c r="O13" s="1332"/>
      <c r="P13" s="1332"/>
      <c r="Q13" s="1332"/>
      <c r="R13" s="1332"/>
      <c r="S13" s="1332"/>
      <c r="T13" s="1333"/>
    </row>
    <row r="14" spans="1:20" ht="15" customHeight="1" x14ac:dyDescent="0.2">
      <c r="A14" s="1334"/>
      <c r="B14" s="1224">
        <v>10</v>
      </c>
      <c r="C14" s="1224" t="s">
        <v>964</v>
      </c>
      <c r="D14" s="1226"/>
      <c r="E14" s="1442"/>
      <c r="F14" s="1539"/>
      <c r="G14" s="1278"/>
      <c r="H14" s="1278"/>
      <c r="I14" s="1332"/>
      <c r="J14" s="1332"/>
      <c r="K14" s="1332"/>
      <c r="L14" s="1332"/>
      <c r="M14" s="1332"/>
      <c r="N14" s="1332"/>
      <c r="O14" s="1332"/>
      <c r="P14" s="1332"/>
      <c r="Q14" s="1332"/>
      <c r="R14" s="1332"/>
      <c r="S14" s="1332"/>
      <c r="T14" s="1333"/>
    </row>
    <row r="15" spans="1:20" ht="15" customHeight="1" x14ac:dyDescent="0.2">
      <c r="A15" s="1334"/>
      <c r="B15" s="1224">
        <v>11</v>
      </c>
      <c r="C15" s="1224" t="s">
        <v>963</v>
      </c>
      <c r="D15" s="1226"/>
      <c r="E15" s="1442"/>
      <c r="F15" s="1539"/>
      <c r="G15" s="1278"/>
      <c r="H15" s="1278"/>
      <c r="I15" s="1332"/>
      <c r="J15" s="1332"/>
      <c r="K15" s="1332"/>
      <c r="L15" s="1332"/>
      <c r="M15" s="1332"/>
      <c r="N15" s="1332"/>
      <c r="O15" s="1332"/>
      <c r="P15" s="1332"/>
      <c r="Q15" s="1332"/>
      <c r="R15" s="1332"/>
      <c r="S15" s="1332"/>
      <c r="T15" s="1333"/>
    </row>
    <row r="16" spans="1:20" ht="15" customHeight="1" x14ac:dyDescent="0.2">
      <c r="A16" s="1334"/>
      <c r="B16" s="1224">
        <v>12</v>
      </c>
      <c r="C16" s="1224" t="s">
        <v>964</v>
      </c>
      <c r="D16" s="1226"/>
      <c r="E16" s="1442"/>
      <c r="F16" s="1539"/>
      <c r="G16" s="1278"/>
      <c r="H16" s="1278"/>
      <c r="I16" s="1332"/>
      <c r="J16" s="1332"/>
      <c r="K16" s="1332"/>
      <c r="L16" s="1332"/>
      <c r="M16" s="1332"/>
      <c r="N16" s="1332"/>
      <c r="O16" s="1332"/>
      <c r="P16" s="1332"/>
      <c r="Q16" s="1332"/>
      <c r="R16" s="1332"/>
      <c r="S16" s="1332"/>
      <c r="T16" s="1333"/>
    </row>
    <row r="17" spans="1:20" ht="15" customHeight="1" x14ac:dyDescent="0.2">
      <c r="A17" s="1334"/>
      <c r="B17" s="1224">
        <v>13</v>
      </c>
      <c r="C17" s="1224" t="s">
        <v>963</v>
      </c>
      <c r="D17" s="1226"/>
      <c r="E17" s="1442"/>
      <c r="F17" s="1541" t="s">
        <v>1201</v>
      </c>
      <c r="G17" s="1278"/>
      <c r="H17" s="1560"/>
      <c r="I17" s="1332"/>
      <c r="J17" s="1332"/>
      <c r="K17" s="1332"/>
      <c r="L17" s="1332"/>
      <c r="M17" s="1332"/>
      <c r="N17" s="1332"/>
      <c r="O17" s="1332"/>
      <c r="P17" s="1332"/>
      <c r="Q17" s="1332"/>
      <c r="R17" s="1332"/>
      <c r="S17" s="1332"/>
      <c r="T17" s="1333"/>
    </row>
    <row r="18" spans="1:20" ht="15" customHeight="1" x14ac:dyDescent="0.2">
      <c r="A18" s="1334"/>
      <c r="B18" s="1224">
        <v>14</v>
      </c>
      <c r="C18" s="1224" t="s">
        <v>964</v>
      </c>
      <c r="D18" s="1226"/>
      <c r="E18" s="1442"/>
      <c r="F18" s="1541" t="s">
        <v>1202</v>
      </c>
      <c r="G18" s="1278"/>
      <c r="H18" s="1560"/>
      <c r="I18" s="1332"/>
      <c r="J18" s="1332"/>
      <c r="K18" s="1332"/>
      <c r="L18" s="1332"/>
      <c r="M18" s="1332"/>
      <c r="N18" s="1332"/>
      <c r="O18" s="1332"/>
      <c r="P18" s="1332"/>
      <c r="Q18" s="1332"/>
      <c r="R18" s="1332"/>
      <c r="S18" s="1332"/>
      <c r="T18" s="1333"/>
    </row>
    <row r="19" spans="1:20" ht="15" customHeight="1" x14ac:dyDescent="0.2">
      <c r="A19" s="1334"/>
      <c r="B19" s="1224">
        <v>15</v>
      </c>
      <c r="C19" s="1224" t="s">
        <v>963</v>
      </c>
      <c r="D19" s="1226"/>
      <c r="E19" s="1442"/>
      <c r="F19" s="1541" t="s">
        <v>1203</v>
      </c>
      <c r="G19" s="1278"/>
      <c r="H19" s="1560"/>
      <c r="I19" s="1332"/>
      <c r="J19" s="1332"/>
      <c r="K19" s="1332"/>
      <c r="L19" s="1332"/>
      <c r="M19" s="1332"/>
      <c r="N19" s="1332"/>
      <c r="O19" s="1332"/>
      <c r="P19" s="1332"/>
      <c r="Q19" s="1332"/>
      <c r="R19" s="1332"/>
      <c r="S19" s="1332"/>
      <c r="T19" s="1333"/>
    </row>
    <row r="20" spans="1:20" ht="15" customHeight="1" x14ac:dyDescent="0.2">
      <c r="A20" s="1334"/>
      <c r="B20" s="1224">
        <v>16</v>
      </c>
      <c r="C20" s="1224" t="s">
        <v>963</v>
      </c>
      <c r="D20" s="1226"/>
      <c r="E20" s="1442"/>
      <c r="F20" s="1539"/>
      <c r="G20" s="1278"/>
      <c r="H20" s="1278"/>
      <c r="I20" s="1332"/>
      <c r="J20" s="1332"/>
      <c r="K20" s="1332"/>
      <c r="L20" s="1332"/>
      <c r="M20" s="1332"/>
      <c r="N20" s="1332"/>
      <c r="O20" s="1332"/>
      <c r="P20" s="1332"/>
      <c r="Q20" s="1332"/>
      <c r="R20" s="1332"/>
      <c r="S20" s="1332"/>
      <c r="T20" s="1333"/>
    </row>
    <row r="21" spans="1:20" ht="15" customHeight="1" x14ac:dyDescent="0.2">
      <c r="A21" s="1334"/>
      <c r="B21" s="1224">
        <v>17</v>
      </c>
      <c r="C21" s="1224" t="s">
        <v>964</v>
      </c>
      <c r="D21" s="1226"/>
      <c r="E21" s="1442"/>
      <c r="F21" s="1541" t="s">
        <v>1204</v>
      </c>
      <c r="G21" s="1278"/>
      <c r="H21" s="1560"/>
      <c r="I21" s="1332"/>
      <c r="J21" s="1332"/>
      <c r="K21" s="1332"/>
      <c r="L21" s="1332"/>
      <c r="M21" s="1332"/>
      <c r="N21" s="1332"/>
      <c r="O21" s="1332"/>
      <c r="P21" s="1332"/>
      <c r="Q21" s="1332"/>
      <c r="R21" s="1332"/>
      <c r="S21" s="1332"/>
      <c r="T21" s="1333"/>
    </row>
    <row r="22" spans="1:20" ht="15" customHeight="1" x14ac:dyDescent="0.2">
      <c r="A22" s="1334"/>
      <c r="B22" s="1224">
        <v>18</v>
      </c>
      <c r="C22" s="1224" t="s">
        <v>964</v>
      </c>
      <c r="D22" s="1226"/>
      <c r="E22" s="1442"/>
      <c r="F22" s="1541" t="s">
        <v>1205</v>
      </c>
      <c r="G22" s="1278"/>
      <c r="H22" s="1560"/>
      <c r="I22" s="1332"/>
      <c r="J22" s="1332"/>
      <c r="K22" s="1332"/>
      <c r="L22" s="1332"/>
      <c r="M22" s="1332"/>
      <c r="N22" s="1332"/>
      <c r="O22" s="1332"/>
      <c r="P22" s="1332"/>
      <c r="Q22" s="1332"/>
      <c r="R22" s="1332"/>
      <c r="S22" s="1332"/>
      <c r="T22" s="1333"/>
    </row>
    <row r="23" spans="1:20" ht="15" customHeight="1" x14ac:dyDescent="0.2">
      <c r="A23" s="1334"/>
      <c r="B23" s="1224">
        <v>19</v>
      </c>
      <c r="C23" s="1224" t="s">
        <v>964</v>
      </c>
      <c r="D23" s="1226"/>
      <c r="E23" s="1442"/>
      <c r="F23" s="1024"/>
      <c r="G23" s="1278"/>
      <c r="H23" s="1278"/>
      <c r="I23" s="1332"/>
      <c r="J23" s="1332"/>
      <c r="K23" s="1332"/>
      <c r="L23" s="1332"/>
      <c r="M23" s="1332"/>
      <c r="N23" s="1332"/>
      <c r="O23" s="1332"/>
      <c r="P23" s="1332"/>
      <c r="Q23" s="1332"/>
      <c r="R23" s="1332"/>
      <c r="S23" s="1332"/>
      <c r="T23" s="1333"/>
    </row>
    <row r="24" spans="1:20" ht="15" customHeight="1" x14ac:dyDescent="0.2">
      <c r="A24" s="1334"/>
      <c r="B24" s="1224">
        <v>20</v>
      </c>
      <c r="C24" s="1224" t="s">
        <v>964</v>
      </c>
      <c r="D24" s="1226"/>
      <c r="E24" s="1442"/>
      <c r="F24" s="1024"/>
      <c r="G24" s="1278"/>
      <c r="H24" s="1278"/>
      <c r="I24" s="1332"/>
      <c r="J24" s="1332"/>
      <c r="K24" s="1332"/>
      <c r="L24" s="1332"/>
      <c r="M24" s="1332"/>
      <c r="N24" s="1332"/>
      <c r="O24" s="1332"/>
      <c r="P24" s="1332"/>
      <c r="Q24" s="1332"/>
      <c r="R24" s="1332"/>
      <c r="S24" s="1332"/>
      <c r="T24" s="1333"/>
    </row>
    <row r="25" spans="1:20" ht="15" customHeight="1" x14ac:dyDescent="0.2">
      <c r="A25" s="1334"/>
      <c r="B25" s="1224">
        <v>21</v>
      </c>
      <c r="C25" s="1224" t="s">
        <v>964</v>
      </c>
      <c r="D25" s="1226"/>
      <c r="E25" s="1442"/>
      <c r="F25" s="1024"/>
      <c r="G25" s="1278"/>
      <c r="H25" s="1278"/>
      <c r="I25" s="1332"/>
      <c r="J25" s="1332"/>
      <c r="K25" s="1332"/>
      <c r="L25" s="1332"/>
      <c r="M25" s="1332"/>
      <c r="N25" s="1332"/>
      <c r="O25" s="1332"/>
      <c r="P25" s="1332"/>
      <c r="Q25" s="1332"/>
      <c r="R25" s="1332"/>
      <c r="S25" s="1332"/>
      <c r="T25" s="1333"/>
    </row>
    <row r="26" spans="1:20" ht="15" customHeight="1" x14ac:dyDescent="0.2">
      <c r="A26" s="1334"/>
      <c r="B26" s="1224">
        <v>22</v>
      </c>
      <c r="C26" s="1224" t="s">
        <v>964</v>
      </c>
      <c r="D26" s="1226"/>
      <c r="E26" s="1442"/>
      <c r="F26" s="1024"/>
      <c r="G26" s="1278"/>
      <c r="H26" s="1278"/>
      <c r="I26" s="1332"/>
      <c r="J26" s="1332"/>
      <c r="K26" s="1332"/>
      <c r="L26" s="1332"/>
      <c r="M26" s="1332"/>
      <c r="N26" s="1332"/>
      <c r="O26" s="1332"/>
      <c r="P26" s="1332"/>
      <c r="Q26" s="1332"/>
      <c r="R26" s="1332"/>
      <c r="S26" s="1332"/>
      <c r="T26" s="1333"/>
    </row>
    <row r="27" spans="1:20" ht="15" customHeight="1" x14ac:dyDescent="0.2">
      <c r="A27" s="1334"/>
      <c r="B27" s="1224">
        <v>23</v>
      </c>
      <c r="C27" s="1224" t="s">
        <v>964</v>
      </c>
      <c r="D27" s="1226"/>
      <c r="E27" s="1442"/>
      <c r="F27" s="1024"/>
      <c r="G27" s="1278"/>
      <c r="H27" s="1278"/>
      <c r="I27" s="1332"/>
      <c r="J27" s="1332"/>
      <c r="K27" s="1332"/>
      <c r="L27" s="1332"/>
      <c r="M27" s="1332"/>
      <c r="N27" s="1332"/>
      <c r="O27" s="1332"/>
      <c r="P27" s="1332"/>
      <c r="Q27" s="1332"/>
      <c r="R27" s="1332"/>
      <c r="S27" s="1332"/>
      <c r="T27" s="1333"/>
    </row>
    <row r="28" spans="1:20" ht="15" customHeight="1" x14ac:dyDescent="0.2">
      <c r="A28" s="1334"/>
      <c r="B28" s="1224">
        <v>24</v>
      </c>
      <c r="C28" s="1224" t="s">
        <v>964</v>
      </c>
      <c r="D28" s="1226"/>
      <c r="E28" s="1442"/>
      <c r="F28" s="1024"/>
      <c r="G28" s="1278"/>
      <c r="H28" s="1278"/>
      <c r="I28" s="1332"/>
      <c r="J28" s="1332"/>
      <c r="K28" s="1332"/>
      <c r="L28" s="1332"/>
      <c r="M28" s="1332"/>
      <c r="N28" s="1332"/>
      <c r="O28" s="1332"/>
      <c r="P28" s="1332"/>
      <c r="Q28" s="1332"/>
      <c r="R28" s="1332"/>
      <c r="S28" s="1332"/>
      <c r="T28" s="1333"/>
    </row>
    <row r="29" spans="1:20" ht="15" customHeight="1" x14ac:dyDescent="0.2">
      <c r="A29" s="1334"/>
      <c r="B29" s="1224">
        <v>25</v>
      </c>
      <c r="C29" s="1224" t="s">
        <v>964</v>
      </c>
      <c r="D29" s="1226"/>
      <c r="E29" s="1442"/>
      <c r="F29" s="1024"/>
      <c r="G29" s="1278"/>
      <c r="H29" s="1278"/>
      <c r="I29" s="1332"/>
      <c r="J29" s="1332"/>
      <c r="K29" s="1332"/>
      <c r="L29" s="1332"/>
      <c r="M29" s="1332"/>
      <c r="N29" s="1332"/>
      <c r="O29" s="1332"/>
      <c r="P29" s="1332"/>
      <c r="Q29" s="1332"/>
      <c r="R29" s="1332"/>
      <c r="S29" s="1332"/>
      <c r="T29" s="1333"/>
    </row>
    <row r="30" spans="1:20" ht="15" customHeight="1" x14ac:dyDescent="0.2">
      <c r="A30" s="1334"/>
      <c r="B30" s="1224">
        <v>26</v>
      </c>
      <c r="C30" s="1224" t="s">
        <v>964</v>
      </c>
      <c r="D30" s="1226"/>
      <c r="E30" s="1442"/>
      <c r="F30" s="1024"/>
      <c r="G30" s="1278"/>
      <c r="H30" s="1278"/>
      <c r="I30" s="1332"/>
      <c r="J30" s="1332"/>
      <c r="K30" s="1332"/>
      <c r="L30" s="1332"/>
      <c r="M30" s="1332"/>
      <c r="N30" s="1332"/>
      <c r="O30" s="1332"/>
      <c r="P30" s="1332"/>
      <c r="Q30" s="1332"/>
      <c r="R30" s="1332"/>
      <c r="S30" s="1332"/>
      <c r="T30" s="1333"/>
    </row>
    <row r="31" spans="1:20" ht="15" customHeight="1" x14ac:dyDescent="0.2">
      <c r="A31" s="1334"/>
      <c r="B31" s="1224">
        <v>27</v>
      </c>
      <c r="C31" s="1224" t="s">
        <v>964</v>
      </c>
      <c r="D31" s="1226"/>
      <c r="E31" s="1442"/>
      <c r="F31" s="1024"/>
      <c r="G31" s="1278"/>
      <c r="H31" s="1278"/>
      <c r="I31" s="1332"/>
      <c r="J31" s="1332"/>
      <c r="K31" s="1332"/>
      <c r="L31" s="1332"/>
      <c r="M31" s="1332"/>
      <c r="N31" s="1332"/>
      <c r="O31" s="1332"/>
      <c r="P31" s="1332"/>
      <c r="Q31" s="1332"/>
      <c r="R31" s="1332"/>
      <c r="S31" s="1332"/>
      <c r="T31" s="1333"/>
    </row>
    <row r="32" spans="1:20" ht="15" customHeight="1" x14ac:dyDescent="0.2">
      <c r="A32" s="1334"/>
      <c r="B32" s="1224">
        <v>28</v>
      </c>
      <c r="C32" s="1224" t="s">
        <v>964</v>
      </c>
      <c r="D32" s="1226"/>
      <c r="E32" s="1442"/>
      <c r="F32" s="1024"/>
      <c r="G32" s="1278"/>
      <c r="H32" s="1278"/>
      <c r="I32" s="1332"/>
      <c r="J32" s="1332"/>
      <c r="K32" s="1332"/>
      <c r="L32" s="1332"/>
      <c r="M32" s="1332"/>
      <c r="N32" s="1332"/>
      <c r="O32" s="1332"/>
      <c r="P32" s="1332"/>
      <c r="Q32" s="1332"/>
      <c r="R32" s="1332"/>
      <c r="S32" s="1332"/>
      <c r="T32" s="1333"/>
    </row>
    <row r="33" spans="1:20" ht="15" customHeight="1" x14ac:dyDescent="0.2">
      <c r="A33" s="1334"/>
      <c r="B33" s="1224">
        <v>29</v>
      </c>
      <c r="C33" s="1224" t="s">
        <v>964</v>
      </c>
      <c r="D33" s="1226"/>
      <c r="E33" s="1442"/>
      <c r="F33" s="1024"/>
      <c r="G33" s="1278"/>
      <c r="H33" s="1278"/>
      <c r="I33" s="1332"/>
      <c r="J33" s="1332"/>
      <c r="K33" s="1332"/>
      <c r="L33" s="1332"/>
      <c r="M33" s="1332"/>
      <c r="N33" s="1332"/>
      <c r="O33" s="1332"/>
      <c r="P33" s="1332"/>
      <c r="Q33" s="1332"/>
      <c r="R33" s="1332"/>
      <c r="S33" s="1332"/>
      <c r="T33" s="1333"/>
    </row>
    <row r="34" spans="1:20" ht="15" customHeight="1" x14ac:dyDescent="0.2">
      <c r="A34" s="1334"/>
      <c r="B34" s="1224">
        <v>30</v>
      </c>
      <c r="C34" s="1224" t="s">
        <v>964</v>
      </c>
      <c r="D34" s="1226"/>
      <c r="E34" s="1442"/>
      <c r="F34" s="1024"/>
      <c r="G34" s="1278"/>
      <c r="H34" s="1278"/>
      <c r="I34" s="1332"/>
      <c r="J34" s="1332"/>
      <c r="K34" s="1332"/>
      <c r="L34" s="1332"/>
      <c r="M34" s="1332"/>
      <c r="N34" s="1332"/>
      <c r="O34" s="1332"/>
      <c r="P34" s="1332"/>
      <c r="Q34" s="1332"/>
      <c r="R34" s="1332"/>
      <c r="S34" s="1332"/>
      <c r="T34" s="1333"/>
    </row>
    <row r="35" spans="1:20" ht="15" customHeight="1" x14ac:dyDescent="0.2">
      <c r="A35" s="1334"/>
      <c r="B35" s="1224">
        <v>31</v>
      </c>
      <c r="C35" s="1224" t="s">
        <v>964</v>
      </c>
      <c r="D35" s="1226"/>
      <c r="E35" s="1442"/>
      <c r="F35" s="1024"/>
      <c r="G35" s="1278"/>
      <c r="H35" s="1278"/>
      <c r="I35" s="1332"/>
      <c r="J35" s="1332"/>
      <c r="K35" s="1332"/>
      <c r="L35" s="1332"/>
      <c r="M35" s="1332"/>
      <c r="N35" s="1332"/>
      <c r="O35" s="1332"/>
      <c r="P35" s="1332"/>
      <c r="Q35" s="1332"/>
      <c r="R35" s="1332"/>
      <c r="S35" s="1332"/>
      <c r="T35" s="1333"/>
    </row>
    <row r="36" spans="1:20" ht="15" customHeight="1" x14ac:dyDescent="0.2">
      <c r="A36" s="1334"/>
      <c r="B36" s="1224">
        <v>32</v>
      </c>
      <c r="C36" s="1224" t="s">
        <v>964</v>
      </c>
      <c r="D36" s="1226"/>
      <c r="E36" s="1442"/>
      <c r="F36" s="1024"/>
      <c r="G36" s="1278"/>
      <c r="H36" s="1278"/>
      <c r="I36" s="1332"/>
      <c r="J36" s="1332"/>
      <c r="K36" s="1332"/>
      <c r="L36" s="1332"/>
      <c r="M36" s="1332"/>
      <c r="N36" s="1332"/>
      <c r="O36" s="1332"/>
      <c r="P36" s="1332"/>
      <c r="Q36" s="1332"/>
      <c r="R36" s="1332"/>
      <c r="S36" s="1332"/>
      <c r="T36" s="1333"/>
    </row>
    <row r="37" spans="1:20" ht="15" customHeight="1" x14ac:dyDescent="0.2">
      <c r="A37" s="1334"/>
      <c r="B37" s="1224">
        <v>33</v>
      </c>
      <c r="C37" s="1224" t="s">
        <v>964</v>
      </c>
      <c r="D37" s="1226"/>
      <c r="E37" s="1442"/>
      <c r="F37" s="1024"/>
      <c r="G37" s="1278"/>
      <c r="H37" s="1278"/>
      <c r="I37" s="1332"/>
      <c r="J37" s="1332"/>
      <c r="K37" s="1332"/>
      <c r="L37" s="1332"/>
      <c r="M37" s="1332"/>
      <c r="N37" s="1332"/>
      <c r="O37" s="1332"/>
      <c r="P37" s="1332"/>
      <c r="Q37" s="1332"/>
      <c r="R37" s="1332"/>
      <c r="S37" s="1332"/>
      <c r="T37" s="1333"/>
    </row>
    <row r="38" spans="1:20" ht="15" customHeight="1" x14ac:dyDescent="0.2">
      <c r="A38" s="1334"/>
      <c r="B38" s="1224">
        <v>34</v>
      </c>
      <c r="C38" s="1224" t="s">
        <v>964</v>
      </c>
      <c r="D38" s="1226"/>
      <c r="E38" s="1442"/>
      <c r="F38" s="1024"/>
      <c r="G38" s="1278"/>
      <c r="H38" s="1278"/>
      <c r="I38" s="1332"/>
      <c r="J38" s="1332"/>
      <c r="K38" s="1332"/>
      <c r="L38" s="1332"/>
      <c r="M38" s="1332"/>
      <c r="N38" s="1332"/>
      <c r="O38" s="1332"/>
      <c r="P38" s="1332"/>
      <c r="Q38" s="1332"/>
      <c r="R38" s="1332"/>
      <c r="S38" s="1332"/>
      <c r="T38" s="1333"/>
    </row>
    <row r="39" spans="1:20" ht="15" customHeight="1" x14ac:dyDescent="0.2">
      <c r="A39" s="1334"/>
      <c r="B39" s="1225">
        <v>35</v>
      </c>
      <c r="C39" s="1225" t="s">
        <v>964</v>
      </c>
      <c r="D39" s="1227"/>
      <c r="E39" s="1415"/>
      <c r="F39" s="1025"/>
      <c r="G39" s="1279"/>
      <c r="H39" s="1279"/>
      <c r="I39" s="1332"/>
      <c r="J39" s="1332"/>
      <c r="K39" s="1332"/>
      <c r="L39" s="1332"/>
      <c r="M39" s="1332"/>
      <c r="N39" s="1332"/>
      <c r="O39" s="1332"/>
      <c r="P39" s="1332"/>
      <c r="Q39" s="1332"/>
      <c r="R39" s="1332"/>
      <c r="S39" s="1332"/>
      <c r="T39" s="1333"/>
    </row>
    <row r="40" spans="1:20" ht="15" customHeight="1" x14ac:dyDescent="0.2">
      <c r="A40" s="1334"/>
      <c r="B40" s="1332"/>
      <c r="C40" s="1332"/>
      <c r="D40" s="1332"/>
      <c r="E40" s="1332"/>
      <c r="F40" s="1332"/>
      <c r="G40" s="1332"/>
      <c r="H40" s="1332"/>
      <c r="I40" s="1332"/>
      <c r="J40" s="1332"/>
      <c r="K40" s="1332"/>
      <c r="L40" s="1332"/>
      <c r="M40" s="1332"/>
      <c r="N40" s="1332"/>
      <c r="O40" s="1332"/>
      <c r="P40" s="1332"/>
      <c r="Q40" s="1332"/>
      <c r="R40" s="1332"/>
      <c r="S40" s="1332"/>
      <c r="T40" s="1333"/>
    </row>
    <row r="41" spans="1:20" s="1212" customFormat="1" ht="30" customHeight="1" x14ac:dyDescent="0.25">
      <c r="A41" s="1440" t="s">
        <v>1206</v>
      </c>
      <c r="B41" s="49"/>
      <c r="C41" s="49"/>
      <c r="D41" s="49"/>
      <c r="E41" s="49"/>
      <c r="F41" s="49"/>
      <c r="G41" s="49"/>
      <c r="H41" s="49"/>
      <c r="I41" s="49"/>
      <c r="J41" s="1292"/>
      <c r="K41" s="1292"/>
      <c r="L41" s="1292"/>
      <c r="M41" s="1292"/>
      <c r="N41" s="1292"/>
      <c r="O41" s="1292"/>
      <c r="P41" s="1292"/>
      <c r="Q41" s="1292"/>
      <c r="R41" s="1292"/>
      <c r="S41" s="1292"/>
      <c r="T41" s="1293"/>
    </row>
    <row r="42" spans="1:20" s="1212" customFormat="1" ht="15.75" x14ac:dyDescent="0.25">
      <c r="A42" s="1328"/>
      <c r="B42" s="50"/>
      <c r="C42" s="50"/>
      <c r="D42" s="50"/>
      <c r="E42" s="50"/>
      <c r="F42" s="50"/>
      <c r="G42" s="50"/>
      <c r="H42" s="50"/>
      <c r="I42" s="50"/>
      <c r="J42" s="1331"/>
      <c r="K42" s="1331"/>
      <c r="L42" s="1331"/>
      <c r="M42" s="1331"/>
      <c r="N42" s="1331"/>
      <c r="O42" s="1331"/>
      <c r="P42" s="1331"/>
      <c r="Q42" s="1331"/>
      <c r="R42" s="1331"/>
      <c r="S42" s="1331"/>
      <c r="T42" s="1298"/>
    </row>
    <row r="43" spans="1:20" s="1212" customFormat="1" ht="15.75" x14ac:dyDescent="0.2">
      <c r="A43" s="1334"/>
      <c r="B43" s="1537" t="s">
        <v>1207</v>
      </c>
      <c r="C43" s="1274"/>
      <c r="D43" s="1332"/>
      <c r="E43" s="1332"/>
      <c r="F43" s="1332"/>
      <c r="G43" s="1332"/>
      <c r="H43" s="1332"/>
      <c r="I43" s="1332"/>
      <c r="J43" s="1332"/>
      <c r="K43" s="1332"/>
      <c r="L43" s="1332"/>
      <c r="M43" s="1332"/>
      <c r="N43" s="1332"/>
      <c r="O43" s="1332"/>
      <c r="P43" s="1332"/>
      <c r="Q43" s="1332"/>
      <c r="R43" s="1332"/>
      <c r="S43" s="1332"/>
      <c r="T43" s="1333"/>
    </row>
    <row r="44" spans="1:20" s="1212" customFormat="1" ht="15.75" x14ac:dyDescent="0.2">
      <c r="A44" s="1334"/>
      <c r="B44" s="1538" t="s">
        <v>1208</v>
      </c>
      <c r="C44" s="1273"/>
      <c r="D44" s="1332"/>
      <c r="E44" s="1332"/>
      <c r="F44" s="1332"/>
      <c r="G44" s="1332"/>
      <c r="H44" s="1332"/>
      <c r="I44" s="1332"/>
      <c r="J44" s="1332"/>
      <c r="K44" s="1332"/>
      <c r="L44" s="1332"/>
      <c r="M44" s="1332"/>
      <c r="N44" s="1332"/>
      <c r="O44" s="1332"/>
      <c r="P44" s="1332"/>
      <c r="Q44" s="1332"/>
      <c r="R44" s="1332"/>
      <c r="S44" s="1332"/>
      <c r="T44" s="1333"/>
    </row>
    <row r="45" spans="1:20" s="1212" customFormat="1" ht="15.75" x14ac:dyDescent="0.2">
      <c r="A45" s="1334"/>
      <c r="B45" s="1232"/>
      <c r="C45" s="1232"/>
      <c r="D45" s="1332"/>
      <c r="E45" s="1332"/>
      <c r="F45" s="1332"/>
      <c r="G45" s="1332"/>
      <c r="H45" s="1332"/>
      <c r="I45" s="1332"/>
      <c r="J45" s="1332"/>
      <c r="K45" s="1332"/>
      <c r="L45" s="1332"/>
      <c r="M45" s="1332"/>
      <c r="N45" s="1332"/>
      <c r="O45" s="1332"/>
      <c r="P45" s="1332"/>
      <c r="Q45" s="1332"/>
      <c r="R45" s="1332"/>
      <c r="S45" s="1332"/>
      <c r="T45" s="1333"/>
    </row>
    <row r="46" spans="1:20" ht="30" customHeight="1" x14ac:dyDescent="0.25">
      <c r="A46" s="1440" t="s">
        <v>1276</v>
      </c>
      <c r="B46" s="1210"/>
      <c r="C46" s="1210"/>
      <c r="D46" s="1210"/>
      <c r="E46" s="1210"/>
      <c r="F46" s="1210"/>
      <c r="G46" s="1210"/>
      <c r="H46" s="1210"/>
      <c r="I46" s="1210"/>
      <c r="J46" s="1292"/>
      <c r="K46" s="1292"/>
      <c r="L46" s="1292"/>
      <c r="M46" s="1292"/>
      <c r="N46" s="1292"/>
      <c r="O46" s="1292"/>
      <c r="P46" s="1292"/>
      <c r="Q46" s="1292"/>
      <c r="R46" s="1292"/>
      <c r="S46" s="1292"/>
      <c r="T46" s="1293"/>
    </row>
    <row r="47" spans="1:20" ht="15" customHeight="1" x14ac:dyDescent="0.2">
      <c r="A47" s="1334"/>
      <c r="B47" s="1332"/>
      <c r="C47" s="1332"/>
      <c r="D47" s="1332"/>
      <c r="E47" s="1332"/>
      <c r="F47" s="1332"/>
      <c r="G47" s="1332"/>
      <c r="H47" s="1332"/>
      <c r="I47" s="1332"/>
      <c r="J47" s="1332"/>
      <c r="K47" s="1332"/>
      <c r="L47" s="1332"/>
      <c r="M47" s="1332"/>
      <c r="N47" s="1332"/>
      <c r="O47" s="1332"/>
      <c r="P47" s="1332"/>
      <c r="Q47" s="1332"/>
      <c r="R47" s="1332"/>
      <c r="S47" s="1332"/>
      <c r="T47" s="1333"/>
    </row>
    <row r="48" spans="1:20" ht="15" customHeight="1" x14ac:dyDescent="0.2">
      <c r="A48" s="1334"/>
      <c r="B48" s="1655" t="s">
        <v>1084</v>
      </c>
      <c r="C48" s="1236">
        <v>41715</v>
      </c>
      <c r="D48" s="1237">
        <v>41716</v>
      </c>
      <c r="E48" s="1237">
        <v>41717</v>
      </c>
      <c r="F48" s="1237">
        <v>41718</v>
      </c>
      <c r="G48" s="1238">
        <v>41719</v>
      </c>
      <c r="H48" s="1238">
        <v>41722</v>
      </c>
      <c r="I48" s="1238">
        <v>41723</v>
      </c>
      <c r="J48" s="1238">
        <v>41724</v>
      </c>
      <c r="K48" s="1238">
        <v>41725</v>
      </c>
      <c r="L48" s="1238">
        <v>41726</v>
      </c>
      <c r="M48" s="1332"/>
      <c r="N48" s="1332"/>
      <c r="O48" s="1332"/>
      <c r="P48" s="1332"/>
      <c r="Q48" s="1332"/>
      <c r="R48" s="1332"/>
      <c r="S48" s="1332"/>
      <c r="T48" s="1333"/>
    </row>
    <row r="49" spans="1:20" ht="15" customHeight="1" x14ac:dyDescent="0.2">
      <c r="A49" s="1334"/>
      <c r="B49" s="1233">
        <v>1</v>
      </c>
      <c r="C49" s="1242" t="str">
        <f>IF(AND(ISNUMBER(C87),ISNUMBER(C125),ISNUMBER(C163)),C87*C125/C163,"")</f>
        <v/>
      </c>
      <c r="D49" s="1242" t="str">
        <f t="shared" ref="D49:L49" si="0">IF(AND(ISNUMBER(D87),ISNUMBER(D125),ISNUMBER(D163)),D87*D125/D163,"")</f>
        <v/>
      </c>
      <c r="E49" s="1242" t="str">
        <f t="shared" si="0"/>
        <v/>
      </c>
      <c r="F49" s="1242" t="str">
        <f t="shared" si="0"/>
        <v/>
      </c>
      <c r="G49" s="1242" t="str">
        <f t="shared" si="0"/>
        <v/>
      </c>
      <c r="H49" s="1242" t="str">
        <f t="shared" si="0"/>
        <v/>
      </c>
      <c r="I49" s="1242" t="str">
        <f t="shared" si="0"/>
        <v/>
      </c>
      <c r="J49" s="1242" t="str">
        <f t="shared" si="0"/>
        <v/>
      </c>
      <c r="K49" s="1242" t="str">
        <f t="shared" si="0"/>
        <v/>
      </c>
      <c r="L49" s="1272" t="str">
        <f t="shared" si="0"/>
        <v/>
      </c>
      <c r="M49" s="1332"/>
      <c r="N49" s="1332"/>
      <c r="O49" s="1332"/>
      <c r="P49" s="1332"/>
      <c r="Q49" s="1332"/>
      <c r="R49" s="1332"/>
      <c r="S49" s="1332"/>
      <c r="T49" s="1333"/>
    </row>
    <row r="50" spans="1:20" ht="15" customHeight="1" x14ac:dyDescent="0.2">
      <c r="A50" s="1334"/>
      <c r="B50" s="1234">
        <v>2</v>
      </c>
      <c r="C50" s="1239" t="str">
        <f t="shared" ref="C50:L50" si="1">IF(AND(ISNUMBER(C88),ISNUMBER(C126),ISNUMBER(C164)),C88*C126/C164,"")</f>
        <v/>
      </c>
      <c r="D50" s="1239" t="str">
        <f t="shared" si="1"/>
        <v/>
      </c>
      <c r="E50" s="1239" t="str">
        <f t="shared" si="1"/>
        <v/>
      </c>
      <c r="F50" s="1239" t="str">
        <f t="shared" si="1"/>
        <v/>
      </c>
      <c r="G50" s="1239" t="str">
        <f t="shared" si="1"/>
        <v/>
      </c>
      <c r="H50" s="1239" t="str">
        <f t="shared" si="1"/>
        <v/>
      </c>
      <c r="I50" s="1239" t="str">
        <f t="shared" si="1"/>
        <v/>
      </c>
      <c r="J50" s="1239" t="str">
        <f t="shared" si="1"/>
        <v/>
      </c>
      <c r="K50" s="1239" t="str">
        <f t="shared" si="1"/>
        <v/>
      </c>
      <c r="L50" s="1271" t="str">
        <f t="shared" si="1"/>
        <v/>
      </c>
      <c r="M50" s="1332"/>
      <c r="N50" s="1332"/>
      <c r="O50" s="1332"/>
      <c r="P50" s="1332"/>
      <c r="Q50" s="1332"/>
      <c r="R50" s="1332"/>
      <c r="S50" s="1332"/>
      <c r="T50" s="1333"/>
    </row>
    <row r="51" spans="1:20" ht="15" customHeight="1" x14ac:dyDescent="0.2">
      <c r="A51" s="1334"/>
      <c r="B51" s="1234">
        <v>3</v>
      </c>
      <c r="C51" s="1239" t="str">
        <f t="shared" ref="C51:L51" si="2">IF(AND(ISNUMBER(C89),ISNUMBER(C127),ISNUMBER(C165)),C89*C127/C165,"")</f>
        <v/>
      </c>
      <c r="D51" s="1239" t="str">
        <f t="shared" si="2"/>
        <v/>
      </c>
      <c r="E51" s="1239" t="str">
        <f t="shared" si="2"/>
        <v/>
      </c>
      <c r="F51" s="1239" t="str">
        <f t="shared" si="2"/>
        <v/>
      </c>
      <c r="G51" s="1239" t="str">
        <f t="shared" si="2"/>
        <v/>
      </c>
      <c r="H51" s="1239" t="str">
        <f t="shared" si="2"/>
        <v/>
      </c>
      <c r="I51" s="1239" t="str">
        <f t="shared" si="2"/>
        <v/>
      </c>
      <c r="J51" s="1239" t="str">
        <f t="shared" si="2"/>
        <v/>
      </c>
      <c r="K51" s="1239" t="str">
        <f t="shared" si="2"/>
        <v/>
      </c>
      <c r="L51" s="1271" t="str">
        <f t="shared" si="2"/>
        <v/>
      </c>
      <c r="M51" s="1332"/>
      <c r="N51" s="1332"/>
      <c r="O51" s="1332"/>
      <c r="P51" s="1332"/>
      <c r="Q51" s="1332"/>
      <c r="R51" s="1332"/>
      <c r="S51" s="1332"/>
      <c r="T51" s="1333"/>
    </row>
    <row r="52" spans="1:20" ht="15" customHeight="1" x14ac:dyDescent="0.2">
      <c r="A52" s="1334"/>
      <c r="B52" s="1234">
        <v>4</v>
      </c>
      <c r="C52" s="1239" t="str">
        <f t="shared" ref="C52:L52" si="3">IF(AND(ISNUMBER(C90),ISNUMBER(C128),ISNUMBER(C166)),C90*C128/C166,"")</f>
        <v/>
      </c>
      <c r="D52" s="1239" t="str">
        <f t="shared" si="3"/>
        <v/>
      </c>
      <c r="E52" s="1239" t="str">
        <f t="shared" si="3"/>
        <v/>
      </c>
      <c r="F52" s="1239" t="str">
        <f t="shared" si="3"/>
        <v/>
      </c>
      <c r="G52" s="1239" t="str">
        <f t="shared" si="3"/>
        <v/>
      </c>
      <c r="H52" s="1239" t="str">
        <f t="shared" si="3"/>
        <v/>
      </c>
      <c r="I52" s="1239" t="str">
        <f t="shared" si="3"/>
        <v/>
      </c>
      <c r="J52" s="1239" t="str">
        <f t="shared" si="3"/>
        <v/>
      </c>
      <c r="K52" s="1239" t="str">
        <f t="shared" si="3"/>
        <v/>
      </c>
      <c r="L52" s="1271" t="str">
        <f t="shared" si="3"/>
        <v/>
      </c>
      <c r="M52" s="1332"/>
      <c r="N52" s="1332"/>
      <c r="O52" s="1332"/>
      <c r="P52" s="1332"/>
      <c r="Q52" s="1332"/>
      <c r="R52" s="1332"/>
      <c r="S52" s="1332"/>
      <c r="T52" s="1333"/>
    </row>
    <row r="53" spans="1:20" ht="15" customHeight="1" x14ac:dyDescent="0.2">
      <c r="A53" s="1334"/>
      <c r="B53" s="1234">
        <v>5</v>
      </c>
      <c r="C53" s="1239" t="str">
        <f t="shared" ref="C53:L53" si="4">IF(AND(ISNUMBER(C91),ISNUMBER(C129),ISNUMBER(C167)),C91*C129/C167,"")</f>
        <v/>
      </c>
      <c r="D53" s="1239" t="str">
        <f t="shared" si="4"/>
        <v/>
      </c>
      <c r="E53" s="1239" t="str">
        <f t="shared" si="4"/>
        <v/>
      </c>
      <c r="F53" s="1239" t="str">
        <f t="shared" si="4"/>
        <v/>
      </c>
      <c r="G53" s="1239" t="str">
        <f t="shared" si="4"/>
        <v/>
      </c>
      <c r="H53" s="1239" t="str">
        <f t="shared" si="4"/>
        <v/>
      </c>
      <c r="I53" s="1239" t="str">
        <f t="shared" si="4"/>
        <v/>
      </c>
      <c r="J53" s="1239" t="str">
        <f t="shared" si="4"/>
        <v/>
      </c>
      <c r="K53" s="1239" t="str">
        <f t="shared" si="4"/>
        <v/>
      </c>
      <c r="L53" s="1271" t="str">
        <f t="shared" si="4"/>
        <v/>
      </c>
      <c r="M53" s="1332"/>
      <c r="N53" s="1332"/>
      <c r="O53" s="1332"/>
      <c r="P53" s="1332"/>
      <c r="Q53" s="1332"/>
      <c r="R53" s="1332"/>
      <c r="S53" s="1332"/>
      <c r="T53" s="1333"/>
    </row>
    <row r="54" spans="1:20" ht="15" customHeight="1" x14ac:dyDescent="0.2">
      <c r="A54" s="1334"/>
      <c r="B54" s="1234">
        <v>6</v>
      </c>
      <c r="C54" s="1239" t="str">
        <f t="shared" ref="C54:L54" si="5">IF(AND(ISNUMBER(C92),ISNUMBER(C130),ISNUMBER(C168)),C92*C130/C168,"")</f>
        <v/>
      </c>
      <c r="D54" s="1239" t="str">
        <f t="shared" si="5"/>
        <v/>
      </c>
      <c r="E54" s="1239" t="str">
        <f t="shared" si="5"/>
        <v/>
      </c>
      <c r="F54" s="1239" t="str">
        <f t="shared" si="5"/>
        <v/>
      </c>
      <c r="G54" s="1239" t="str">
        <f t="shared" si="5"/>
        <v/>
      </c>
      <c r="H54" s="1239" t="str">
        <f t="shared" si="5"/>
        <v/>
      </c>
      <c r="I54" s="1239" t="str">
        <f t="shared" si="5"/>
        <v/>
      </c>
      <c r="J54" s="1239" t="str">
        <f t="shared" si="5"/>
        <v/>
      </c>
      <c r="K54" s="1239" t="str">
        <f t="shared" si="5"/>
        <v/>
      </c>
      <c r="L54" s="1271" t="str">
        <f t="shared" si="5"/>
        <v/>
      </c>
      <c r="M54" s="1332"/>
      <c r="N54" s="1332"/>
      <c r="O54" s="1332"/>
      <c r="P54" s="1332"/>
      <c r="Q54" s="1332"/>
      <c r="R54" s="1332"/>
      <c r="S54" s="1332"/>
      <c r="T54" s="1333"/>
    </row>
    <row r="55" spans="1:20" ht="15" customHeight="1" x14ac:dyDescent="0.2">
      <c r="A55" s="1334"/>
      <c r="B55" s="1234">
        <v>7</v>
      </c>
      <c r="C55" s="1239" t="str">
        <f t="shared" ref="C55:L55" si="6">IF(AND(ISNUMBER(C93),ISNUMBER(C131),ISNUMBER(C169)),C93*C131/C169,"")</f>
        <v/>
      </c>
      <c r="D55" s="1239" t="str">
        <f t="shared" si="6"/>
        <v/>
      </c>
      <c r="E55" s="1239" t="str">
        <f t="shared" si="6"/>
        <v/>
      </c>
      <c r="F55" s="1239" t="str">
        <f t="shared" si="6"/>
        <v/>
      </c>
      <c r="G55" s="1239" t="str">
        <f t="shared" si="6"/>
        <v/>
      </c>
      <c r="H55" s="1239" t="str">
        <f t="shared" si="6"/>
        <v/>
      </c>
      <c r="I55" s="1239" t="str">
        <f t="shared" si="6"/>
        <v/>
      </c>
      <c r="J55" s="1239" t="str">
        <f t="shared" si="6"/>
        <v/>
      </c>
      <c r="K55" s="1239" t="str">
        <f t="shared" si="6"/>
        <v/>
      </c>
      <c r="L55" s="1271" t="str">
        <f t="shared" si="6"/>
        <v/>
      </c>
      <c r="M55" s="1332"/>
      <c r="N55" s="1332"/>
      <c r="O55" s="1332"/>
      <c r="P55" s="1332"/>
      <c r="Q55" s="1332"/>
      <c r="R55" s="1332"/>
      <c r="S55" s="1332"/>
      <c r="T55" s="1333"/>
    </row>
    <row r="56" spans="1:20" ht="15" customHeight="1" x14ac:dyDescent="0.2">
      <c r="A56" s="1334"/>
      <c r="B56" s="1234">
        <v>8</v>
      </c>
      <c r="C56" s="1239" t="str">
        <f t="shared" ref="C56:L56" si="7">IF(AND(ISNUMBER(C94),ISNUMBER(C132),ISNUMBER(C170)),C94*C132/C170,"")</f>
        <v/>
      </c>
      <c r="D56" s="1239" t="str">
        <f t="shared" si="7"/>
        <v/>
      </c>
      <c r="E56" s="1239" t="str">
        <f t="shared" si="7"/>
        <v/>
      </c>
      <c r="F56" s="1239" t="str">
        <f t="shared" si="7"/>
        <v/>
      </c>
      <c r="G56" s="1239" t="str">
        <f t="shared" si="7"/>
        <v/>
      </c>
      <c r="H56" s="1239" t="str">
        <f t="shared" si="7"/>
        <v/>
      </c>
      <c r="I56" s="1239" t="str">
        <f t="shared" si="7"/>
        <v/>
      </c>
      <c r="J56" s="1239" t="str">
        <f t="shared" si="7"/>
        <v/>
      </c>
      <c r="K56" s="1239" t="str">
        <f t="shared" si="7"/>
        <v/>
      </c>
      <c r="L56" s="1271" t="str">
        <f t="shared" si="7"/>
        <v/>
      </c>
      <c r="M56" s="1332"/>
      <c r="N56" s="1332"/>
      <c r="O56" s="1332"/>
      <c r="P56" s="1332"/>
      <c r="Q56" s="1332"/>
      <c r="R56" s="1332"/>
      <c r="S56" s="1332"/>
      <c r="T56" s="1333"/>
    </row>
    <row r="57" spans="1:20" ht="15" customHeight="1" x14ac:dyDescent="0.2">
      <c r="A57" s="1334"/>
      <c r="B57" s="1234">
        <v>9</v>
      </c>
      <c r="C57" s="1239" t="str">
        <f t="shared" ref="C57:L57" si="8">IF(AND(ISNUMBER(C95),ISNUMBER(C133),ISNUMBER(C171)),C95*C133/C171,"")</f>
        <v/>
      </c>
      <c r="D57" s="1239" t="str">
        <f t="shared" si="8"/>
        <v/>
      </c>
      <c r="E57" s="1239" t="str">
        <f t="shared" si="8"/>
        <v/>
      </c>
      <c r="F57" s="1239" t="str">
        <f t="shared" si="8"/>
        <v/>
      </c>
      <c r="G57" s="1239" t="str">
        <f t="shared" si="8"/>
        <v/>
      </c>
      <c r="H57" s="1239" t="str">
        <f t="shared" si="8"/>
        <v/>
      </c>
      <c r="I57" s="1239" t="str">
        <f t="shared" si="8"/>
        <v/>
      </c>
      <c r="J57" s="1239" t="str">
        <f t="shared" si="8"/>
        <v/>
      </c>
      <c r="K57" s="1239" t="str">
        <f t="shared" si="8"/>
        <v/>
      </c>
      <c r="L57" s="1271" t="str">
        <f t="shared" si="8"/>
        <v/>
      </c>
      <c r="M57" s="1332"/>
      <c r="N57" s="1332"/>
      <c r="O57" s="1332"/>
      <c r="P57" s="1332"/>
      <c r="Q57" s="1332"/>
      <c r="R57" s="1332"/>
      <c r="S57" s="1332"/>
      <c r="T57" s="1333"/>
    </row>
    <row r="58" spans="1:20" ht="15" customHeight="1" x14ac:dyDescent="0.2">
      <c r="A58" s="1334"/>
      <c r="B58" s="1234">
        <v>10</v>
      </c>
      <c r="C58" s="1239" t="str">
        <f t="shared" ref="C58:L58" si="9">IF(AND(ISNUMBER(C96),ISNUMBER(C134),ISNUMBER(C172)),C96*C134/C172,"")</f>
        <v/>
      </c>
      <c r="D58" s="1239" t="str">
        <f t="shared" si="9"/>
        <v/>
      </c>
      <c r="E58" s="1239" t="str">
        <f t="shared" si="9"/>
        <v/>
      </c>
      <c r="F58" s="1239" t="str">
        <f t="shared" si="9"/>
        <v/>
      </c>
      <c r="G58" s="1239" t="str">
        <f t="shared" si="9"/>
        <v/>
      </c>
      <c r="H58" s="1239" t="str">
        <f t="shared" si="9"/>
        <v/>
      </c>
      <c r="I58" s="1239" t="str">
        <f t="shared" si="9"/>
        <v/>
      </c>
      <c r="J58" s="1239" t="str">
        <f t="shared" si="9"/>
        <v/>
      </c>
      <c r="K58" s="1239" t="str">
        <f t="shared" si="9"/>
        <v/>
      </c>
      <c r="L58" s="1271" t="str">
        <f t="shared" si="9"/>
        <v/>
      </c>
      <c r="M58" s="1332"/>
      <c r="N58" s="1332"/>
      <c r="O58" s="1332"/>
      <c r="P58" s="1332"/>
      <c r="Q58" s="1332"/>
      <c r="R58" s="1332"/>
      <c r="S58" s="1332"/>
      <c r="T58" s="1333"/>
    </row>
    <row r="59" spans="1:20" ht="15" customHeight="1" x14ac:dyDescent="0.2">
      <c r="A59" s="1334"/>
      <c r="B59" s="1234">
        <v>11</v>
      </c>
      <c r="C59" s="1239" t="str">
        <f t="shared" ref="C59:L59" si="10">IF(AND(ISNUMBER(C97),ISNUMBER(C135),ISNUMBER(C173)),C97*C135/C173,"")</f>
        <v/>
      </c>
      <c r="D59" s="1239" t="str">
        <f t="shared" si="10"/>
        <v/>
      </c>
      <c r="E59" s="1239" t="str">
        <f t="shared" si="10"/>
        <v/>
      </c>
      <c r="F59" s="1239" t="str">
        <f t="shared" si="10"/>
        <v/>
      </c>
      <c r="G59" s="1239" t="str">
        <f t="shared" si="10"/>
        <v/>
      </c>
      <c r="H59" s="1239" t="str">
        <f t="shared" si="10"/>
        <v/>
      </c>
      <c r="I59" s="1239" t="str">
        <f t="shared" si="10"/>
        <v/>
      </c>
      <c r="J59" s="1239" t="str">
        <f t="shared" si="10"/>
        <v/>
      </c>
      <c r="K59" s="1239" t="str">
        <f t="shared" si="10"/>
        <v/>
      </c>
      <c r="L59" s="1271" t="str">
        <f t="shared" si="10"/>
        <v/>
      </c>
      <c r="M59" s="1332"/>
      <c r="N59" s="1332"/>
      <c r="O59" s="1332"/>
      <c r="P59" s="1332"/>
      <c r="Q59" s="1332"/>
      <c r="R59" s="1332"/>
      <c r="S59" s="1332"/>
      <c r="T59" s="1333"/>
    </row>
    <row r="60" spans="1:20" ht="15" customHeight="1" x14ac:dyDescent="0.2">
      <c r="A60" s="1334"/>
      <c r="B60" s="1234">
        <v>12</v>
      </c>
      <c r="C60" s="1239" t="str">
        <f t="shared" ref="C60:L60" si="11">IF(AND(ISNUMBER(C98),ISNUMBER(C136),ISNUMBER(C174)),C98*C136/C174,"")</f>
        <v/>
      </c>
      <c r="D60" s="1239" t="str">
        <f t="shared" si="11"/>
        <v/>
      </c>
      <c r="E60" s="1239" t="str">
        <f t="shared" si="11"/>
        <v/>
      </c>
      <c r="F60" s="1239" t="str">
        <f t="shared" si="11"/>
        <v/>
      </c>
      <c r="G60" s="1239" t="str">
        <f t="shared" si="11"/>
        <v/>
      </c>
      <c r="H60" s="1239" t="str">
        <f t="shared" si="11"/>
        <v/>
      </c>
      <c r="I60" s="1239" t="str">
        <f t="shared" si="11"/>
        <v/>
      </c>
      <c r="J60" s="1239" t="str">
        <f t="shared" si="11"/>
        <v/>
      </c>
      <c r="K60" s="1239" t="str">
        <f t="shared" si="11"/>
        <v/>
      </c>
      <c r="L60" s="1271" t="str">
        <f t="shared" si="11"/>
        <v/>
      </c>
      <c r="M60" s="1332"/>
      <c r="N60" s="1332"/>
      <c r="O60" s="1332"/>
      <c r="P60" s="1332"/>
      <c r="Q60" s="1332"/>
      <c r="R60" s="1332"/>
      <c r="S60" s="1332"/>
      <c r="T60" s="1333"/>
    </row>
    <row r="61" spans="1:20" ht="15" customHeight="1" x14ac:dyDescent="0.2">
      <c r="A61" s="1334"/>
      <c r="B61" s="1234">
        <v>13</v>
      </c>
      <c r="C61" s="1239" t="str">
        <f t="shared" ref="C61:L61" si="12">IF(AND(ISNUMBER(C99),ISNUMBER(C137),ISNUMBER(C175)),C99*C137/C175,"")</f>
        <v/>
      </c>
      <c r="D61" s="1239" t="str">
        <f t="shared" si="12"/>
        <v/>
      </c>
      <c r="E61" s="1239" t="str">
        <f t="shared" si="12"/>
        <v/>
      </c>
      <c r="F61" s="1239" t="str">
        <f t="shared" si="12"/>
        <v/>
      </c>
      <c r="G61" s="1239" t="str">
        <f t="shared" si="12"/>
        <v/>
      </c>
      <c r="H61" s="1239" t="str">
        <f t="shared" si="12"/>
        <v/>
      </c>
      <c r="I61" s="1239" t="str">
        <f t="shared" si="12"/>
        <v/>
      </c>
      <c r="J61" s="1239" t="str">
        <f t="shared" si="12"/>
        <v/>
      </c>
      <c r="K61" s="1239" t="str">
        <f t="shared" si="12"/>
        <v/>
      </c>
      <c r="L61" s="1271" t="str">
        <f t="shared" si="12"/>
        <v/>
      </c>
      <c r="M61" s="1332"/>
      <c r="N61" s="1332"/>
      <c r="O61" s="1332"/>
      <c r="P61" s="1332"/>
      <c r="Q61" s="1332"/>
      <c r="R61" s="1332"/>
      <c r="S61" s="1332"/>
      <c r="T61" s="1333"/>
    </row>
    <row r="62" spans="1:20" ht="15" customHeight="1" x14ac:dyDescent="0.2">
      <c r="A62" s="1334"/>
      <c r="B62" s="1234">
        <v>14</v>
      </c>
      <c r="C62" s="1239" t="str">
        <f t="shared" ref="C62:L62" si="13">IF(AND(ISNUMBER(C100),ISNUMBER(C138),ISNUMBER(C176)),C100*C138/C176,"")</f>
        <v/>
      </c>
      <c r="D62" s="1239" t="str">
        <f t="shared" si="13"/>
        <v/>
      </c>
      <c r="E62" s="1239" t="str">
        <f t="shared" si="13"/>
        <v/>
      </c>
      <c r="F62" s="1239" t="str">
        <f t="shared" si="13"/>
        <v/>
      </c>
      <c r="G62" s="1239" t="str">
        <f t="shared" si="13"/>
        <v/>
      </c>
      <c r="H62" s="1239" t="str">
        <f t="shared" si="13"/>
        <v/>
      </c>
      <c r="I62" s="1239" t="str">
        <f t="shared" si="13"/>
        <v/>
      </c>
      <c r="J62" s="1239" t="str">
        <f t="shared" si="13"/>
        <v/>
      </c>
      <c r="K62" s="1239" t="str">
        <f t="shared" si="13"/>
        <v/>
      </c>
      <c r="L62" s="1271" t="str">
        <f t="shared" si="13"/>
        <v/>
      </c>
      <c r="M62" s="1332"/>
      <c r="N62" s="1332"/>
      <c r="O62" s="1332"/>
      <c r="P62" s="1332"/>
      <c r="Q62" s="1332"/>
      <c r="R62" s="1332"/>
      <c r="S62" s="1332"/>
      <c r="T62" s="1333"/>
    </row>
    <row r="63" spans="1:20" ht="15" customHeight="1" x14ac:dyDescent="0.2">
      <c r="A63" s="1334"/>
      <c r="B63" s="1234">
        <v>15</v>
      </c>
      <c r="C63" s="1239" t="str">
        <f t="shared" ref="C63:L63" si="14">IF(AND(ISNUMBER(C101),ISNUMBER(C139),ISNUMBER(C177)),C101*C139/C177,"")</f>
        <v/>
      </c>
      <c r="D63" s="1239" t="str">
        <f t="shared" si="14"/>
        <v/>
      </c>
      <c r="E63" s="1239" t="str">
        <f t="shared" si="14"/>
        <v/>
      </c>
      <c r="F63" s="1239" t="str">
        <f t="shared" si="14"/>
        <v/>
      </c>
      <c r="G63" s="1239" t="str">
        <f t="shared" si="14"/>
        <v/>
      </c>
      <c r="H63" s="1239" t="str">
        <f t="shared" si="14"/>
        <v/>
      </c>
      <c r="I63" s="1239" t="str">
        <f t="shared" si="14"/>
        <v/>
      </c>
      <c r="J63" s="1239" t="str">
        <f t="shared" si="14"/>
        <v/>
      </c>
      <c r="K63" s="1239" t="str">
        <f t="shared" si="14"/>
        <v/>
      </c>
      <c r="L63" s="1271" t="str">
        <f t="shared" si="14"/>
        <v/>
      </c>
      <c r="M63" s="1332"/>
      <c r="N63" s="1332"/>
      <c r="O63" s="1332"/>
      <c r="P63" s="1332"/>
      <c r="Q63" s="1332"/>
      <c r="R63" s="1332"/>
      <c r="S63" s="1332"/>
      <c r="T63" s="1333"/>
    </row>
    <row r="64" spans="1:20" ht="15" customHeight="1" x14ac:dyDescent="0.2">
      <c r="A64" s="1334"/>
      <c r="B64" s="1234">
        <v>16</v>
      </c>
      <c r="C64" s="1239" t="str">
        <f t="shared" ref="C64:L64" si="15">IF(AND(ISNUMBER(C102),ISNUMBER(C140),ISNUMBER(C178)),C102*C140/C178,"")</f>
        <v/>
      </c>
      <c r="D64" s="1239" t="str">
        <f t="shared" si="15"/>
        <v/>
      </c>
      <c r="E64" s="1239" t="str">
        <f t="shared" si="15"/>
        <v/>
      </c>
      <c r="F64" s="1239" t="str">
        <f t="shared" si="15"/>
        <v/>
      </c>
      <c r="G64" s="1239" t="str">
        <f t="shared" si="15"/>
        <v/>
      </c>
      <c r="H64" s="1239" t="str">
        <f t="shared" si="15"/>
        <v/>
      </c>
      <c r="I64" s="1239" t="str">
        <f t="shared" si="15"/>
        <v/>
      </c>
      <c r="J64" s="1239" t="str">
        <f t="shared" si="15"/>
        <v/>
      </c>
      <c r="K64" s="1239" t="str">
        <f t="shared" si="15"/>
        <v/>
      </c>
      <c r="L64" s="1271" t="str">
        <f t="shared" si="15"/>
        <v/>
      </c>
      <c r="M64" s="1332"/>
      <c r="N64" s="1332"/>
      <c r="O64" s="1332"/>
      <c r="P64" s="1332"/>
      <c r="Q64" s="1332"/>
      <c r="R64" s="1332"/>
      <c r="S64" s="1332"/>
      <c r="T64" s="1333"/>
    </row>
    <row r="65" spans="1:20" ht="15" customHeight="1" x14ac:dyDescent="0.2">
      <c r="A65" s="1334"/>
      <c r="B65" s="1234">
        <v>17</v>
      </c>
      <c r="C65" s="1239" t="str">
        <f t="shared" ref="C65:L65" si="16">IF(AND(ISNUMBER(C103),ISNUMBER(C141),ISNUMBER(C179)),C103*C141/C179,"")</f>
        <v/>
      </c>
      <c r="D65" s="1239" t="str">
        <f t="shared" si="16"/>
        <v/>
      </c>
      <c r="E65" s="1239" t="str">
        <f t="shared" si="16"/>
        <v/>
      </c>
      <c r="F65" s="1239" t="str">
        <f t="shared" si="16"/>
        <v/>
      </c>
      <c r="G65" s="1239" t="str">
        <f t="shared" si="16"/>
        <v/>
      </c>
      <c r="H65" s="1239" t="str">
        <f t="shared" si="16"/>
        <v/>
      </c>
      <c r="I65" s="1239" t="str">
        <f t="shared" si="16"/>
        <v/>
      </c>
      <c r="J65" s="1239" t="str">
        <f t="shared" si="16"/>
        <v/>
      </c>
      <c r="K65" s="1239" t="str">
        <f t="shared" si="16"/>
        <v/>
      </c>
      <c r="L65" s="1271" t="str">
        <f t="shared" si="16"/>
        <v/>
      </c>
      <c r="M65" s="1332"/>
      <c r="N65" s="1332"/>
      <c r="O65" s="1332"/>
      <c r="P65" s="1332"/>
      <c r="Q65" s="1332"/>
      <c r="R65" s="1332"/>
      <c r="S65" s="1332"/>
      <c r="T65" s="1333"/>
    </row>
    <row r="66" spans="1:20" ht="15" customHeight="1" x14ac:dyDescent="0.2">
      <c r="A66" s="1334"/>
      <c r="B66" s="1234">
        <v>18</v>
      </c>
      <c r="C66" s="1239" t="str">
        <f t="shared" ref="C66:L66" si="17">IF(AND(ISNUMBER(C104),ISNUMBER(C142),ISNUMBER(C180)),C104*C142/C180,"")</f>
        <v/>
      </c>
      <c r="D66" s="1239" t="str">
        <f t="shared" si="17"/>
        <v/>
      </c>
      <c r="E66" s="1239" t="str">
        <f t="shared" si="17"/>
        <v/>
      </c>
      <c r="F66" s="1239" t="str">
        <f t="shared" si="17"/>
        <v/>
      </c>
      <c r="G66" s="1239" t="str">
        <f t="shared" si="17"/>
        <v/>
      </c>
      <c r="H66" s="1239" t="str">
        <f t="shared" si="17"/>
        <v/>
      </c>
      <c r="I66" s="1239" t="str">
        <f t="shared" si="17"/>
        <v/>
      </c>
      <c r="J66" s="1239" t="str">
        <f t="shared" si="17"/>
        <v/>
      </c>
      <c r="K66" s="1239" t="str">
        <f t="shared" si="17"/>
        <v/>
      </c>
      <c r="L66" s="1271" t="str">
        <f t="shared" si="17"/>
        <v/>
      </c>
      <c r="M66" s="1332"/>
      <c r="N66" s="1332"/>
      <c r="O66" s="1332"/>
      <c r="P66" s="1332"/>
      <c r="Q66" s="1332"/>
      <c r="R66" s="1332"/>
      <c r="S66" s="1332"/>
      <c r="T66" s="1333"/>
    </row>
    <row r="67" spans="1:20" ht="15" customHeight="1" x14ac:dyDescent="0.2">
      <c r="A67" s="1334"/>
      <c r="B67" s="1234">
        <v>19</v>
      </c>
      <c r="C67" s="1239" t="str">
        <f t="shared" ref="C67:L67" si="18">IF(AND(ISNUMBER(C105),ISNUMBER(C143),ISNUMBER(C181)),C105*C143/C181,"")</f>
        <v/>
      </c>
      <c r="D67" s="1239" t="str">
        <f t="shared" si="18"/>
        <v/>
      </c>
      <c r="E67" s="1239" t="str">
        <f t="shared" si="18"/>
        <v/>
      </c>
      <c r="F67" s="1239" t="str">
        <f t="shared" si="18"/>
        <v/>
      </c>
      <c r="G67" s="1239" t="str">
        <f t="shared" si="18"/>
        <v/>
      </c>
      <c r="H67" s="1239" t="str">
        <f t="shared" si="18"/>
        <v/>
      </c>
      <c r="I67" s="1239" t="str">
        <f t="shared" si="18"/>
        <v/>
      </c>
      <c r="J67" s="1239" t="str">
        <f t="shared" si="18"/>
        <v/>
      </c>
      <c r="K67" s="1239" t="str">
        <f t="shared" si="18"/>
        <v/>
      </c>
      <c r="L67" s="1271" t="str">
        <f t="shared" si="18"/>
        <v/>
      </c>
      <c r="M67" s="1332"/>
      <c r="N67" s="1332"/>
      <c r="O67" s="1332"/>
      <c r="P67" s="1332"/>
      <c r="Q67" s="1332"/>
      <c r="R67" s="1332"/>
      <c r="S67" s="1332"/>
      <c r="T67" s="1333"/>
    </row>
    <row r="68" spans="1:20" ht="15" customHeight="1" x14ac:dyDescent="0.2">
      <c r="A68" s="1334"/>
      <c r="B68" s="1234">
        <v>20</v>
      </c>
      <c r="C68" s="1239" t="str">
        <f t="shared" ref="C68:L68" si="19">IF(AND(ISNUMBER(C106),ISNUMBER(C144),ISNUMBER(C182)),C106*C144/C182,"")</f>
        <v/>
      </c>
      <c r="D68" s="1239" t="str">
        <f t="shared" si="19"/>
        <v/>
      </c>
      <c r="E68" s="1239" t="str">
        <f t="shared" si="19"/>
        <v/>
      </c>
      <c r="F68" s="1239" t="str">
        <f t="shared" si="19"/>
        <v/>
      </c>
      <c r="G68" s="1239" t="str">
        <f t="shared" si="19"/>
        <v/>
      </c>
      <c r="H68" s="1239" t="str">
        <f t="shared" si="19"/>
        <v/>
      </c>
      <c r="I68" s="1239" t="str">
        <f t="shared" si="19"/>
        <v/>
      </c>
      <c r="J68" s="1239" t="str">
        <f t="shared" si="19"/>
        <v/>
      </c>
      <c r="K68" s="1239" t="str">
        <f t="shared" si="19"/>
        <v/>
      </c>
      <c r="L68" s="1271" t="str">
        <f t="shared" si="19"/>
        <v/>
      </c>
      <c r="M68" s="1332"/>
      <c r="N68" s="1332"/>
      <c r="O68" s="1332"/>
      <c r="P68" s="1332"/>
      <c r="Q68" s="1332"/>
      <c r="R68" s="1332"/>
      <c r="S68" s="1332"/>
      <c r="T68" s="1333"/>
    </row>
    <row r="69" spans="1:20" ht="15" customHeight="1" x14ac:dyDescent="0.2">
      <c r="A69" s="1334"/>
      <c r="B69" s="1234">
        <v>21</v>
      </c>
      <c r="C69" s="1239" t="str">
        <f t="shared" ref="C69:L69" si="20">IF(AND(ISNUMBER(C107),ISNUMBER(C145),ISNUMBER(C183)),C107*C145/C183,"")</f>
        <v/>
      </c>
      <c r="D69" s="1239" t="str">
        <f t="shared" si="20"/>
        <v/>
      </c>
      <c r="E69" s="1239" t="str">
        <f t="shared" si="20"/>
        <v/>
      </c>
      <c r="F69" s="1239" t="str">
        <f t="shared" si="20"/>
        <v/>
      </c>
      <c r="G69" s="1239" t="str">
        <f t="shared" si="20"/>
        <v/>
      </c>
      <c r="H69" s="1239" t="str">
        <f t="shared" si="20"/>
        <v/>
      </c>
      <c r="I69" s="1239" t="str">
        <f t="shared" si="20"/>
        <v/>
      </c>
      <c r="J69" s="1239" t="str">
        <f t="shared" si="20"/>
        <v/>
      </c>
      <c r="K69" s="1239" t="str">
        <f t="shared" si="20"/>
        <v/>
      </c>
      <c r="L69" s="1271" t="str">
        <f t="shared" si="20"/>
        <v/>
      </c>
      <c r="M69" s="1332"/>
      <c r="N69" s="1332"/>
      <c r="O69" s="1332"/>
      <c r="P69" s="1332"/>
      <c r="Q69" s="1332"/>
      <c r="R69" s="1332"/>
      <c r="S69" s="1332"/>
      <c r="T69" s="1333"/>
    </row>
    <row r="70" spans="1:20" ht="15" customHeight="1" x14ac:dyDescent="0.2">
      <c r="A70" s="1334"/>
      <c r="B70" s="1234">
        <v>22</v>
      </c>
      <c r="C70" s="1239" t="str">
        <f t="shared" ref="C70:L70" si="21">IF(AND(ISNUMBER(C108),ISNUMBER(C146),ISNUMBER(C184)),C108*C146/C184,"")</f>
        <v/>
      </c>
      <c r="D70" s="1239" t="str">
        <f t="shared" si="21"/>
        <v/>
      </c>
      <c r="E70" s="1239" t="str">
        <f t="shared" si="21"/>
        <v/>
      </c>
      <c r="F70" s="1239" t="str">
        <f t="shared" si="21"/>
        <v/>
      </c>
      <c r="G70" s="1239" t="str">
        <f t="shared" si="21"/>
        <v/>
      </c>
      <c r="H70" s="1239" t="str">
        <f t="shared" si="21"/>
        <v/>
      </c>
      <c r="I70" s="1239" t="str">
        <f t="shared" si="21"/>
        <v/>
      </c>
      <c r="J70" s="1239" t="str">
        <f t="shared" si="21"/>
        <v/>
      </c>
      <c r="K70" s="1239" t="str">
        <f t="shared" si="21"/>
        <v/>
      </c>
      <c r="L70" s="1271" t="str">
        <f t="shared" si="21"/>
        <v/>
      </c>
      <c r="M70" s="1332"/>
      <c r="N70" s="1332"/>
      <c r="O70" s="1332"/>
      <c r="P70" s="1332"/>
      <c r="Q70" s="1332"/>
      <c r="R70" s="1332"/>
      <c r="S70" s="1332"/>
      <c r="T70" s="1333"/>
    </row>
    <row r="71" spans="1:20" ht="15" customHeight="1" x14ac:dyDescent="0.2">
      <c r="A71" s="1334"/>
      <c r="B71" s="1234">
        <v>23</v>
      </c>
      <c r="C71" s="1239" t="str">
        <f t="shared" ref="C71:L71" si="22">IF(AND(ISNUMBER(C109),ISNUMBER(C147),ISNUMBER(C185)),C109*C147/C185,"")</f>
        <v/>
      </c>
      <c r="D71" s="1239" t="str">
        <f t="shared" si="22"/>
        <v/>
      </c>
      <c r="E71" s="1239" t="str">
        <f t="shared" si="22"/>
        <v/>
      </c>
      <c r="F71" s="1239" t="str">
        <f t="shared" si="22"/>
        <v/>
      </c>
      <c r="G71" s="1239" t="str">
        <f t="shared" si="22"/>
        <v/>
      </c>
      <c r="H71" s="1239" t="str">
        <f t="shared" si="22"/>
        <v/>
      </c>
      <c r="I71" s="1239" t="str">
        <f t="shared" si="22"/>
        <v/>
      </c>
      <c r="J71" s="1239" t="str">
        <f t="shared" si="22"/>
        <v/>
      </c>
      <c r="K71" s="1239" t="str">
        <f t="shared" si="22"/>
        <v/>
      </c>
      <c r="L71" s="1271" t="str">
        <f t="shared" si="22"/>
        <v/>
      </c>
      <c r="M71" s="1332"/>
      <c r="N71" s="1332"/>
      <c r="O71" s="1332"/>
      <c r="P71" s="1332"/>
      <c r="Q71" s="1332"/>
      <c r="R71" s="1332"/>
      <c r="S71" s="1332"/>
      <c r="T71" s="1333"/>
    </row>
    <row r="72" spans="1:20" ht="15" customHeight="1" x14ac:dyDescent="0.2">
      <c r="A72" s="1334"/>
      <c r="B72" s="1234">
        <v>24</v>
      </c>
      <c r="C72" s="1239" t="str">
        <f t="shared" ref="C72:L72" si="23">IF(AND(ISNUMBER(C110),ISNUMBER(C148),ISNUMBER(C186)),C110*C148/C186,"")</f>
        <v/>
      </c>
      <c r="D72" s="1239" t="str">
        <f t="shared" si="23"/>
        <v/>
      </c>
      <c r="E72" s="1239" t="str">
        <f t="shared" si="23"/>
        <v/>
      </c>
      <c r="F72" s="1239" t="str">
        <f t="shared" si="23"/>
        <v/>
      </c>
      <c r="G72" s="1239" t="str">
        <f t="shared" si="23"/>
        <v/>
      </c>
      <c r="H72" s="1239" t="str">
        <f t="shared" si="23"/>
        <v/>
      </c>
      <c r="I72" s="1239" t="str">
        <f t="shared" si="23"/>
        <v/>
      </c>
      <c r="J72" s="1239" t="str">
        <f t="shared" si="23"/>
        <v/>
      </c>
      <c r="K72" s="1239" t="str">
        <f t="shared" si="23"/>
        <v/>
      </c>
      <c r="L72" s="1271" t="str">
        <f t="shared" si="23"/>
        <v/>
      </c>
      <c r="M72" s="1332"/>
      <c r="N72" s="1332"/>
      <c r="O72" s="1332"/>
      <c r="P72" s="1332"/>
      <c r="Q72" s="1332"/>
      <c r="R72" s="1332"/>
      <c r="S72" s="1332"/>
      <c r="T72" s="1333"/>
    </row>
    <row r="73" spans="1:20" ht="15" customHeight="1" x14ac:dyDescent="0.2">
      <c r="A73" s="1334"/>
      <c r="B73" s="1234">
        <v>25</v>
      </c>
      <c r="C73" s="1239" t="str">
        <f t="shared" ref="C73:L73" si="24">IF(AND(ISNUMBER(C111),ISNUMBER(C149),ISNUMBER(C187)),C111*C149/C187,"")</f>
        <v/>
      </c>
      <c r="D73" s="1239" t="str">
        <f t="shared" si="24"/>
        <v/>
      </c>
      <c r="E73" s="1239" t="str">
        <f t="shared" si="24"/>
        <v/>
      </c>
      <c r="F73" s="1239" t="str">
        <f t="shared" si="24"/>
        <v/>
      </c>
      <c r="G73" s="1239" t="str">
        <f t="shared" si="24"/>
        <v/>
      </c>
      <c r="H73" s="1239" t="str">
        <f t="shared" si="24"/>
        <v/>
      </c>
      <c r="I73" s="1239" t="str">
        <f t="shared" si="24"/>
        <v/>
      </c>
      <c r="J73" s="1239" t="str">
        <f t="shared" si="24"/>
        <v/>
      </c>
      <c r="K73" s="1239" t="str">
        <f t="shared" si="24"/>
        <v/>
      </c>
      <c r="L73" s="1271" t="str">
        <f t="shared" si="24"/>
        <v/>
      </c>
      <c r="M73" s="1332"/>
      <c r="N73" s="1332"/>
      <c r="O73" s="1332"/>
      <c r="P73" s="1332"/>
      <c r="Q73" s="1332"/>
      <c r="R73" s="1332"/>
      <c r="S73" s="1332"/>
      <c r="T73" s="1333"/>
    </row>
    <row r="74" spans="1:20" ht="15" customHeight="1" x14ac:dyDescent="0.2">
      <c r="A74" s="1334"/>
      <c r="B74" s="1234">
        <v>26</v>
      </c>
      <c r="C74" s="1239" t="str">
        <f t="shared" ref="C74:L74" si="25">IF(AND(ISNUMBER(C112),ISNUMBER(C150),ISNUMBER(C188)),C112*C150/C188,"")</f>
        <v/>
      </c>
      <c r="D74" s="1239" t="str">
        <f t="shared" si="25"/>
        <v/>
      </c>
      <c r="E74" s="1239" t="str">
        <f t="shared" si="25"/>
        <v/>
      </c>
      <c r="F74" s="1239" t="str">
        <f t="shared" si="25"/>
        <v/>
      </c>
      <c r="G74" s="1239" t="str">
        <f t="shared" si="25"/>
        <v/>
      </c>
      <c r="H74" s="1239" t="str">
        <f t="shared" si="25"/>
        <v/>
      </c>
      <c r="I74" s="1239" t="str">
        <f t="shared" si="25"/>
        <v/>
      </c>
      <c r="J74" s="1239" t="str">
        <f t="shared" si="25"/>
        <v/>
      </c>
      <c r="K74" s="1239" t="str">
        <f t="shared" si="25"/>
        <v/>
      </c>
      <c r="L74" s="1271" t="str">
        <f t="shared" si="25"/>
        <v/>
      </c>
      <c r="M74" s="1332"/>
      <c r="N74" s="1332"/>
      <c r="O74" s="1332"/>
      <c r="P74" s="1332"/>
      <c r="Q74" s="1332"/>
      <c r="R74" s="1332"/>
      <c r="S74" s="1332"/>
      <c r="T74" s="1333"/>
    </row>
    <row r="75" spans="1:20" ht="15" customHeight="1" x14ac:dyDescent="0.2">
      <c r="A75" s="1334"/>
      <c r="B75" s="1234">
        <v>27</v>
      </c>
      <c r="C75" s="1239" t="str">
        <f t="shared" ref="C75:L75" si="26">IF(AND(ISNUMBER(C113),ISNUMBER(C151),ISNUMBER(C189)),C113*C151/C189,"")</f>
        <v/>
      </c>
      <c r="D75" s="1239" t="str">
        <f t="shared" si="26"/>
        <v/>
      </c>
      <c r="E75" s="1239" t="str">
        <f t="shared" si="26"/>
        <v/>
      </c>
      <c r="F75" s="1239" t="str">
        <f t="shared" si="26"/>
        <v/>
      </c>
      <c r="G75" s="1239" t="str">
        <f t="shared" si="26"/>
        <v/>
      </c>
      <c r="H75" s="1239" t="str">
        <f t="shared" si="26"/>
        <v/>
      </c>
      <c r="I75" s="1239" t="str">
        <f t="shared" si="26"/>
        <v/>
      </c>
      <c r="J75" s="1239" t="str">
        <f t="shared" si="26"/>
        <v/>
      </c>
      <c r="K75" s="1239" t="str">
        <f t="shared" si="26"/>
        <v/>
      </c>
      <c r="L75" s="1271" t="str">
        <f t="shared" si="26"/>
        <v/>
      </c>
      <c r="M75" s="1332"/>
      <c r="N75" s="1332"/>
      <c r="O75" s="1332"/>
      <c r="P75" s="1332"/>
      <c r="Q75" s="1332"/>
      <c r="R75" s="1332"/>
      <c r="S75" s="1332"/>
      <c r="T75" s="1333"/>
    </row>
    <row r="76" spans="1:20" ht="15" customHeight="1" x14ac:dyDescent="0.2">
      <c r="A76" s="1334"/>
      <c r="B76" s="1234">
        <v>28</v>
      </c>
      <c r="C76" s="1239" t="str">
        <f t="shared" ref="C76:L76" si="27">IF(AND(ISNUMBER(C114),ISNUMBER(C152),ISNUMBER(C190)),C114*C152/C190,"")</f>
        <v/>
      </c>
      <c r="D76" s="1239" t="str">
        <f t="shared" si="27"/>
        <v/>
      </c>
      <c r="E76" s="1239" t="str">
        <f t="shared" si="27"/>
        <v/>
      </c>
      <c r="F76" s="1239" t="str">
        <f t="shared" si="27"/>
        <v/>
      </c>
      <c r="G76" s="1239" t="str">
        <f t="shared" si="27"/>
        <v/>
      </c>
      <c r="H76" s="1239" t="str">
        <f t="shared" si="27"/>
        <v/>
      </c>
      <c r="I76" s="1239" t="str">
        <f t="shared" si="27"/>
        <v/>
      </c>
      <c r="J76" s="1239" t="str">
        <f t="shared" si="27"/>
        <v/>
      </c>
      <c r="K76" s="1239" t="str">
        <f t="shared" si="27"/>
        <v/>
      </c>
      <c r="L76" s="1271" t="str">
        <f t="shared" si="27"/>
        <v/>
      </c>
      <c r="M76" s="1332"/>
      <c r="N76" s="1332"/>
      <c r="O76" s="1332"/>
      <c r="P76" s="1332"/>
      <c r="Q76" s="1332"/>
      <c r="R76" s="1332"/>
      <c r="S76" s="1332"/>
      <c r="T76" s="1333"/>
    </row>
    <row r="77" spans="1:20" ht="15" customHeight="1" x14ac:dyDescent="0.2">
      <c r="A77" s="1334"/>
      <c r="B77" s="1234">
        <v>29</v>
      </c>
      <c r="C77" s="1239" t="str">
        <f t="shared" ref="C77:L77" si="28">IF(AND(ISNUMBER(C115),ISNUMBER(C153),ISNUMBER(C191)),C115*C153/C191,"")</f>
        <v/>
      </c>
      <c r="D77" s="1239" t="str">
        <f t="shared" si="28"/>
        <v/>
      </c>
      <c r="E77" s="1239" t="str">
        <f t="shared" si="28"/>
        <v/>
      </c>
      <c r="F77" s="1239" t="str">
        <f t="shared" si="28"/>
        <v/>
      </c>
      <c r="G77" s="1239" t="str">
        <f t="shared" si="28"/>
        <v/>
      </c>
      <c r="H77" s="1239" t="str">
        <f t="shared" si="28"/>
        <v/>
      </c>
      <c r="I77" s="1239" t="str">
        <f t="shared" si="28"/>
        <v/>
      </c>
      <c r="J77" s="1239" t="str">
        <f t="shared" si="28"/>
        <v/>
      </c>
      <c r="K77" s="1239" t="str">
        <f t="shared" si="28"/>
        <v/>
      </c>
      <c r="L77" s="1271" t="str">
        <f t="shared" si="28"/>
        <v/>
      </c>
      <c r="M77" s="1332"/>
      <c r="N77" s="1332"/>
      <c r="O77" s="1332"/>
      <c r="P77" s="1332"/>
      <c r="Q77" s="1332"/>
      <c r="R77" s="1332"/>
      <c r="S77" s="1332"/>
      <c r="T77" s="1333"/>
    </row>
    <row r="78" spans="1:20" ht="15" customHeight="1" x14ac:dyDescent="0.2">
      <c r="A78" s="1334"/>
      <c r="B78" s="1234">
        <v>30</v>
      </c>
      <c r="C78" s="1239" t="str">
        <f t="shared" ref="C78:L78" si="29">IF(AND(ISNUMBER(C116),ISNUMBER(C154),ISNUMBER(C192)),C116*C154/C192,"")</f>
        <v/>
      </c>
      <c r="D78" s="1239" t="str">
        <f t="shared" si="29"/>
        <v/>
      </c>
      <c r="E78" s="1239" t="str">
        <f t="shared" si="29"/>
        <v/>
      </c>
      <c r="F78" s="1239" t="str">
        <f t="shared" si="29"/>
        <v/>
      </c>
      <c r="G78" s="1239" t="str">
        <f t="shared" si="29"/>
        <v/>
      </c>
      <c r="H78" s="1239" t="str">
        <f t="shared" si="29"/>
        <v/>
      </c>
      <c r="I78" s="1239" t="str">
        <f t="shared" si="29"/>
        <v/>
      </c>
      <c r="J78" s="1239" t="str">
        <f t="shared" si="29"/>
        <v/>
      </c>
      <c r="K78" s="1239" t="str">
        <f t="shared" si="29"/>
        <v/>
      </c>
      <c r="L78" s="1271" t="str">
        <f t="shared" si="29"/>
        <v/>
      </c>
      <c r="M78" s="1332"/>
      <c r="N78" s="1332"/>
      <c r="O78" s="1332"/>
      <c r="P78" s="1332"/>
      <c r="Q78" s="1332"/>
      <c r="R78" s="1332"/>
      <c r="S78" s="1332"/>
      <c r="T78" s="1333"/>
    </row>
    <row r="79" spans="1:20" ht="15" customHeight="1" x14ac:dyDescent="0.2">
      <c r="A79" s="1334"/>
      <c r="B79" s="1234">
        <v>31</v>
      </c>
      <c r="C79" s="1239" t="str">
        <f t="shared" ref="C79:L79" si="30">IF(AND(ISNUMBER(C117),ISNUMBER(C155),ISNUMBER(C193)),C117*C155/C193,"")</f>
        <v/>
      </c>
      <c r="D79" s="1239" t="str">
        <f t="shared" si="30"/>
        <v/>
      </c>
      <c r="E79" s="1239" t="str">
        <f t="shared" si="30"/>
        <v/>
      </c>
      <c r="F79" s="1239" t="str">
        <f t="shared" si="30"/>
        <v/>
      </c>
      <c r="G79" s="1239" t="str">
        <f t="shared" si="30"/>
        <v/>
      </c>
      <c r="H79" s="1239" t="str">
        <f t="shared" si="30"/>
        <v/>
      </c>
      <c r="I79" s="1239" t="str">
        <f t="shared" si="30"/>
        <v/>
      </c>
      <c r="J79" s="1239" t="str">
        <f t="shared" si="30"/>
        <v/>
      </c>
      <c r="K79" s="1239" t="str">
        <f t="shared" si="30"/>
        <v/>
      </c>
      <c r="L79" s="1271" t="str">
        <f t="shared" si="30"/>
        <v/>
      </c>
      <c r="M79" s="1332"/>
      <c r="N79" s="1332"/>
      <c r="O79" s="1332"/>
      <c r="P79" s="1332"/>
      <c r="Q79" s="1332"/>
      <c r="R79" s="1332"/>
      <c r="S79" s="1332"/>
      <c r="T79" s="1333"/>
    </row>
    <row r="80" spans="1:20" ht="15" customHeight="1" x14ac:dyDescent="0.2">
      <c r="A80" s="1334"/>
      <c r="B80" s="1234">
        <v>32</v>
      </c>
      <c r="C80" s="1239" t="str">
        <f t="shared" ref="C80:L80" si="31">IF(AND(ISNUMBER(C118),ISNUMBER(C156),ISNUMBER(C194)),C118*C156/C194,"")</f>
        <v/>
      </c>
      <c r="D80" s="1239" t="str">
        <f t="shared" si="31"/>
        <v/>
      </c>
      <c r="E80" s="1239" t="str">
        <f t="shared" si="31"/>
        <v/>
      </c>
      <c r="F80" s="1239" t="str">
        <f t="shared" si="31"/>
        <v/>
      </c>
      <c r="G80" s="1239" t="str">
        <f t="shared" si="31"/>
        <v/>
      </c>
      <c r="H80" s="1239" t="str">
        <f t="shared" si="31"/>
        <v/>
      </c>
      <c r="I80" s="1239" t="str">
        <f t="shared" si="31"/>
        <v/>
      </c>
      <c r="J80" s="1239" t="str">
        <f t="shared" si="31"/>
        <v/>
      </c>
      <c r="K80" s="1239" t="str">
        <f t="shared" si="31"/>
        <v/>
      </c>
      <c r="L80" s="1271" t="str">
        <f t="shared" si="31"/>
        <v/>
      </c>
      <c r="M80" s="1332"/>
      <c r="N80" s="1332"/>
      <c r="O80" s="1332"/>
      <c r="P80" s="1332"/>
      <c r="Q80" s="1332"/>
      <c r="R80" s="1332"/>
      <c r="S80" s="1332"/>
      <c r="T80" s="1333"/>
    </row>
    <row r="81" spans="1:20" ht="15" customHeight="1" x14ac:dyDescent="0.2">
      <c r="A81" s="1334"/>
      <c r="B81" s="1234">
        <v>33</v>
      </c>
      <c r="C81" s="1239" t="str">
        <f t="shared" ref="C81:L81" si="32">IF(AND(ISNUMBER(C119),ISNUMBER(C157),ISNUMBER(C195)),C119*C157/C195,"")</f>
        <v/>
      </c>
      <c r="D81" s="1239" t="str">
        <f t="shared" si="32"/>
        <v/>
      </c>
      <c r="E81" s="1239" t="str">
        <f t="shared" si="32"/>
        <v/>
      </c>
      <c r="F81" s="1239" t="str">
        <f t="shared" si="32"/>
        <v/>
      </c>
      <c r="G81" s="1239" t="str">
        <f t="shared" si="32"/>
        <v/>
      </c>
      <c r="H81" s="1239" t="str">
        <f t="shared" si="32"/>
        <v/>
      </c>
      <c r="I81" s="1239" t="str">
        <f t="shared" si="32"/>
        <v/>
      </c>
      <c r="J81" s="1239" t="str">
        <f t="shared" si="32"/>
        <v/>
      </c>
      <c r="K81" s="1239" t="str">
        <f t="shared" si="32"/>
        <v/>
      </c>
      <c r="L81" s="1271" t="str">
        <f t="shared" si="32"/>
        <v/>
      </c>
      <c r="M81" s="1332"/>
      <c r="N81" s="1332"/>
      <c r="O81" s="1332"/>
      <c r="P81" s="1332"/>
      <c r="Q81" s="1332"/>
      <c r="R81" s="1332"/>
      <c r="S81" s="1332"/>
      <c r="T81" s="1333"/>
    </row>
    <row r="82" spans="1:20" ht="15" customHeight="1" x14ac:dyDescent="0.2">
      <c r="A82" s="1334"/>
      <c r="B82" s="1234">
        <v>34</v>
      </c>
      <c r="C82" s="1239" t="str">
        <f t="shared" ref="C82:L82" si="33">IF(AND(ISNUMBER(C120),ISNUMBER(C158),ISNUMBER(C196)),C120*C158/C196,"")</f>
        <v/>
      </c>
      <c r="D82" s="1239" t="str">
        <f t="shared" si="33"/>
        <v/>
      </c>
      <c r="E82" s="1239" t="str">
        <f t="shared" si="33"/>
        <v/>
      </c>
      <c r="F82" s="1239" t="str">
        <f t="shared" si="33"/>
        <v/>
      </c>
      <c r="G82" s="1239" t="str">
        <f t="shared" si="33"/>
        <v/>
      </c>
      <c r="H82" s="1239" t="str">
        <f t="shared" si="33"/>
        <v/>
      </c>
      <c r="I82" s="1239" t="str">
        <f t="shared" si="33"/>
        <v/>
      </c>
      <c r="J82" s="1239" t="str">
        <f t="shared" si="33"/>
        <v/>
      </c>
      <c r="K82" s="1239" t="str">
        <f t="shared" si="33"/>
        <v/>
      </c>
      <c r="L82" s="1271" t="str">
        <f t="shared" si="33"/>
        <v/>
      </c>
      <c r="M82" s="1332"/>
      <c r="N82" s="1332"/>
      <c r="O82" s="1332"/>
      <c r="P82" s="1332"/>
      <c r="Q82" s="1332"/>
      <c r="R82" s="1332"/>
      <c r="S82" s="1332"/>
      <c r="T82" s="1333"/>
    </row>
    <row r="83" spans="1:20" ht="15" customHeight="1" x14ac:dyDescent="0.2">
      <c r="A83" s="1334"/>
      <c r="B83" s="1235">
        <v>35</v>
      </c>
      <c r="C83" s="1240" t="str">
        <f t="shared" ref="C83:L83" si="34">IF(AND(ISNUMBER(C121),ISNUMBER(C159),ISNUMBER(C197)),C121*C159/C197,"")</f>
        <v/>
      </c>
      <c r="D83" s="1240" t="str">
        <f t="shared" si="34"/>
        <v/>
      </c>
      <c r="E83" s="1240" t="str">
        <f t="shared" si="34"/>
        <v/>
      </c>
      <c r="F83" s="1240" t="str">
        <f t="shared" si="34"/>
        <v/>
      </c>
      <c r="G83" s="1240" t="str">
        <f t="shared" si="34"/>
        <v/>
      </c>
      <c r="H83" s="1240" t="str">
        <f t="shared" si="34"/>
        <v/>
      </c>
      <c r="I83" s="1240" t="str">
        <f t="shared" si="34"/>
        <v/>
      </c>
      <c r="J83" s="1240" t="str">
        <f t="shared" si="34"/>
        <v/>
      </c>
      <c r="K83" s="1240" t="str">
        <f t="shared" si="34"/>
        <v/>
      </c>
      <c r="L83" s="1270" t="str">
        <f t="shared" si="34"/>
        <v/>
      </c>
      <c r="M83" s="1332"/>
      <c r="N83" s="1332"/>
      <c r="O83" s="1332"/>
      <c r="P83" s="1332"/>
      <c r="Q83" s="1332"/>
      <c r="R83" s="1332"/>
      <c r="S83" s="1332"/>
      <c r="T83" s="1333"/>
    </row>
    <row r="84" spans="1:20" s="1212" customFormat="1" ht="45" customHeight="1" x14ac:dyDescent="0.25">
      <c r="A84" s="1247" t="s">
        <v>1277</v>
      </c>
      <c r="B84" s="50"/>
      <c r="C84" s="50"/>
      <c r="D84" s="50"/>
      <c r="E84" s="50"/>
      <c r="F84" s="50"/>
      <c r="G84" s="50"/>
      <c r="H84" s="50"/>
      <c r="I84" s="50"/>
      <c r="J84" s="1331"/>
      <c r="K84" s="1331"/>
      <c r="L84" s="1331"/>
      <c r="M84" s="1331"/>
      <c r="N84" s="1331"/>
      <c r="O84" s="1331"/>
      <c r="P84" s="1331"/>
      <c r="Q84" s="1331"/>
      <c r="R84" s="1331"/>
      <c r="S84" s="1331"/>
      <c r="T84" s="1333"/>
    </row>
    <row r="85" spans="1:20" ht="15" customHeight="1" x14ac:dyDescent="0.2">
      <c r="A85" s="1334"/>
      <c r="B85" s="1332"/>
      <c r="C85" s="1332"/>
      <c r="D85" s="1332"/>
      <c r="E85" s="1332"/>
      <c r="F85" s="1332"/>
      <c r="G85" s="1332"/>
      <c r="H85" s="1332"/>
      <c r="I85" s="1332"/>
      <c r="J85" s="1332"/>
      <c r="K85" s="1332"/>
      <c r="L85" s="1332"/>
      <c r="M85" s="1332"/>
      <c r="N85" s="1332"/>
      <c r="O85" s="1332"/>
      <c r="P85" s="1332"/>
      <c r="Q85" s="1332"/>
      <c r="R85" s="1332"/>
      <c r="S85" s="1332"/>
      <c r="T85" s="1333"/>
    </row>
    <row r="86" spans="1:20" ht="15" customHeight="1" x14ac:dyDescent="0.2">
      <c r="A86" s="1334"/>
      <c r="B86" s="1655" t="s">
        <v>1084</v>
      </c>
      <c r="C86" s="1204">
        <v>41715</v>
      </c>
      <c r="D86" s="1203">
        <v>41716</v>
      </c>
      <c r="E86" s="1203">
        <v>41717</v>
      </c>
      <c r="F86" s="1203">
        <v>41718</v>
      </c>
      <c r="G86" s="1201">
        <v>41719</v>
      </c>
      <c r="H86" s="1201">
        <v>41722</v>
      </c>
      <c r="I86" s="1201">
        <v>41723</v>
      </c>
      <c r="J86" s="1201">
        <v>41724</v>
      </c>
      <c r="K86" s="1201">
        <v>41725</v>
      </c>
      <c r="L86" s="1201">
        <v>41726</v>
      </c>
      <c r="M86" s="1332"/>
      <c r="N86" s="1332"/>
      <c r="O86" s="1332"/>
      <c r="P86" s="1332"/>
      <c r="Q86" s="1332"/>
      <c r="R86" s="1332"/>
      <c r="S86" s="1332"/>
      <c r="T86" s="1333"/>
    </row>
    <row r="87" spans="1:20" ht="15" customHeight="1" x14ac:dyDescent="0.2">
      <c r="A87" s="1334"/>
      <c r="B87" s="1223">
        <v>1</v>
      </c>
      <c r="C87" s="1228"/>
      <c r="D87" s="1219"/>
      <c r="E87" s="1219"/>
      <c r="F87" s="1219"/>
      <c r="G87" s="1318"/>
      <c r="H87" s="1318"/>
      <c r="I87" s="1318"/>
      <c r="J87" s="1318"/>
      <c r="K87" s="1318"/>
      <c r="L87" s="1318"/>
      <c r="M87" s="1332"/>
      <c r="N87" s="1332"/>
      <c r="O87" s="1332"/>
      <c r="P87" s="1332"/>
      <c r="Q87" s="1332"/>
      <c r="R87" s="1332"/>
      <c r="S87" s="1332"/>
      <c r="T87" s="1333"/>
    </row>
    <row r="88" spans="1:20" ht="15" customHeight="1" x14ac:dyDescent="0.2">
      <c r="A88" s="1334"/>
      <c r="B88" s="1224">
        <v>2</v>
      </c>
      <c r="C88" s="1226"/>
      <c r="D88" s="1442"/>
      <c r="E88" s="1442"/>
      <c r="F88" s="1442"/>
      <c r="G88" s="1317"/>
      <c r="H88" s="1317"/>
      <c r="I88" s="1317"/>
      <c r="J88" s="1317"/>
      <c r="K88" s="1317"/>
      <c r="L88" s="1317"/>
      <c r="M88" s="1332"/>
      <c r="N88" s="1332"/>
      <c r="O88" s="1332"/>
      <c r="P88" s="1332"/>
      <c r="Q88" s="1332"/>
      <c r="R88" s="1332"/>
      <c r="S88" s="1332"/>
      <c r="T88" s="1333"/>
    </row>
    <row r="89" spans="1:20" ht="15" customHeight="1" x14ac:dyDescent="0.2">
      <c r="A89" s="1334"/>
      <c r="B89" s="1224">
        <v>3</v>
      </c>
      <c r="C89" s="1226"/>
      <c r="D89" s="1442"/>
      <c r="E89" s="1442"/>
      <c r="F89" s="1442"/>
      <c r="G89" s="1317"/>
      <c r="H89" s="1317"/>
      <c r="I89" s="1317"/>
      <c r="J89" s="1317"/>
      <c r="K89" s="1317"/>
      <c r="L89" s="1317"/>
      <c r="M89" s="1332"/>
      <c r="N89" s="1332"/>
      <c r="O89" s="1332"/>
      <c r="P89" s="1332"/>
      <c r="Q89" s="1332"/>
      <c r="R89" s="1332"/>
      <c r="S89" s="1332"/>
      <c r="T89" s="1333"/>
    </row>
    <row r="90" spans="1:20" ht="15" customHeight="1" x14ac:dyDescent="0.2">
      <c r="A90" s="1334"/>
      <c r="B90" s="1224">
        <v>4</v>
      </c>
      <c r="C90" s="1226"/>
      <c r="D90" s="1442"/>
      <c r="E90" s="1442"/>
      <c r="F90" s="1442"/>
      <c r="G90" s="1317"/>
      <c r="H90" s="1317"/>
      <c r="I90" s="1317"/>
      <c r="J90" s="1317"/>
      <c r="K90" s="1317"/>
      <c r="L90" s="1317"/>
      <c r="M90" s="1332"/>
      <c r="N90" s="1332"/>
      <c r="O90" s="1332"/>
      <c r="P90" s="1332"/>
      <c r="Q90" s="1332"/>
      <c r="R90" s="1332"/>
      <c r="S90" s="1332"/>
      <c r="T90" s="1333"/>
    </row>
    <row r="91" spans="1:20" ht="15" customHeight="1" x14ac:dyDescent="0.2">
      <c r="A91" s="1334"/>
      <c r="B91" s="1224">
        <v>5</v>
      </c>
      <c r="C91" s="1226"/>
      <c r="D91" s="1442"/>
      <c r="E91" s="1442"/>
      <c r="F91" s="1442"/>
      <c r="G91" s="1317"/>
      <c r="H91" s="1317"/>
      <c r="I91" s="1317"/>
      <c r="J91" s="1317"/>
      <c r="K91" s="1317"/>
      <c r="L91" s="1317"/>
      <c r="M91" s="1332"/>
      <c r="N91" s="1332"/>
      <c r="O91" s="1332"/>
      <c r="P91" s="1332"/>
      <c r="Q91" s="1332"/>
      <c r="R91" s="1332"/>
      <c r="S91" s="1332"/>
      <c r="T91" s="1333"/>
    </row>
    <row r="92" spans="1:20" ht="15" customHeight="1" x14ac:dyDescent="0.2">
      <c r="A92" s="1334"/>
      <c r="B92" s="1224">
        <v>6</v>
      </c>
      <c r="C92" s="1226"/>
      <c r="D92" s="1442"/>
      <c r="E92" s="1442"/>
      <c r="F92" s="1442"/>
      <c r="G92" s="1317"/>
      <c r="H92" s="1317"/>
      <c r="I92" s="1317"/>
      <c r="J92" s="1317"/>
      <c r="K92" s="1317"/>
      <c r="L92" s="1317"/>
      <c r="M92" s="1332"/>
      <c r="N92" s="1332"/>
      <c r="O92" s="1332"/>
      <c r="P92" s="1332"/>
      <c r="Q92" s="1332"/>
      <c r="R92" s="1332"/>
      <c r="S92" s="1332"/>
      <c r="T92" s="1333"/>
    </row>
    <row r="93" spans="1:20" ht="15" customHeight="1" x14ac:dyDescent="0.2">
      <c r="A93" s="1334"/>
      <c r="B93" s="1224">
        <v>7</v>
      </c>
      <c r="C93" s="1226"/>
      <c r="D93" s="1442"/>
      <c r="E93" s="1442"/>
      <c r="F93" s="1442"/>
      <c r="G93" s="1317"/>
      <c r="H93" s="1317"/>
      <c r="I93" s="1317"/>
      <c r="J93" s="1317"/>
      <c r="K93" s="1317"/>
      <c r="L93" s="1317"/>
      <c r="M93" s="1332"/>
      <c r="N93" s="1332"/>
      <c r="O93" s="1332"/>
      <c r="P93" s="1332"/>
      <c r="Q93" s="1332"/>
      <c r="R93" s="1332"/>
      <c r="S93" s="1332"/>
      <c r="T93" s="1333"/>
    </row>
    <row r="94" spans="1:20" ht="15" customHeight="1" x14ac:dyDescent="0.2">
      <c r="A94" s="1334"/>
      <c r="B94" s="1224">
        <v>8</v>
      </c>
      <c r="C94" s="1226"/>
      <c r="D94" s="1442"/>
      <c r="E94" s="1442"/>
      <c r="F94" s="1442"/>
      <c r="G94" s="1317"/>
      <c r="H94" s="1317"/>
      <c r="I94" s="1317"/>
      <c r="J94" s="1317"/>
      <c r="K94" s="1317"/>
      <c r="L94" s="1317"/>
      <c r="M94" s="1332"/>
      <c r="N94" s="1332"/>
      <c r="O94" s="1332"/>
      <c r="P94" s="1332"/>
      <c r="Q94" s="1332"/>
      <c r="R94" s="1332"/>
      <c r="S94" s="1332"/>
      <c r="T94" s="1333"/>
    </row>
    <row r="95" spans="1:20" ht="15" customHeight="1" x14ac:dyDescent="0.2">
      <c r="A95" s="1334"/>
      <c r="B95" s="1224">
        <v>9</v>
      </c>
      <c r="C95" s="1226"/>
      <c r="D95" s="1442"/>
      <c r="E95" s="1442"/>
      <c r="F95" s="1442"/>
      <c r="G95" s="1317"/>
      <c r="H95" s="1317"/>
      <c r="I95" s="1317"/>
      <c r="J95" s="1317"/>
      <c r="K95" s="1317"/>
      <c r="L95" s="1317"/>
      <c r="M95" s="1332"/>
      <c r="N95" s="1332"/>
      <c r="O95" s="1332"/>
      <c r="P95" s="1332"/>
      <c r="Q95" s="1332"/>
      <c r="R95" s="1332"/>
      <c r="S95" s="1332"/>
      <c r="T95" s="1333"/>
    </row>
    <row r="96" spans="1:20" ht="15" customHeight="1" x14ac:dyDescent="0.2">
      <c r="A96" s="1334"/>
      <c r="B96" s="1224">
        <v>10</v>
      </c>
      <c r="C96" s="1226"/>
      <c r="D96" s="1442"/>
      <c r="E96" s="1442"/>
      <c r="F96" s="1442"/>
      <c r="G96" s="1317"/>
      <c r="H96" s="1317"/>
      <c r="I96" s="1317"/>
      <c r="J96" s="1317"/>
      <c r="K96" s="1317"/>
      <c r="L96" s="1317"/>
      <c r="M96" s="1332"/>
      <c r="N96" s="1332"/>
      <c r="O96" s="1332"/>
      <c r="P96" s="1332"/>
      <c r="Q96" s="1332"/>
      <c r="R96" s="1332"/>
      <c r="S96" s="1332"/>
      <c r="T96" s="1333"/>
    </row>
    <row r="97" spans="1:20" ht="15" customHeight="1" x14ac:dyDescent="0.2">
      <c r="A97" s="1334"/>
      <c r="B97" s="1224">
        <v>11</v>
      </c>
      <c r="C97" s="1226"/>
      <c r="D97" s="1442"/>
      <c r="E97" s="1442"/>
      <c r="F97" s="1442"/>
      <c r="G97" s="1317"/>
      <c r="H97" s="1317"/>
      <c r="I97" s="1317"/>
      <c r="J97" s="1317"/>
      <c r="K97" s="1317"/>
      <c r="L97" s="1317"/>
      <c r="M97" s="1332"/>
      <c r="N97" s="1332"/>
      <c r="O97" s="1332"/>
      <c r="P97" s="1332"/>
      <c r="Q97" s="1332"/>
      <c r="R97" s="1332"/>
      <c r="S97" s="1332"/>
      <c r="T97" s="1333"/>
    </row>
    <row r="98" spans="1:20" ht="15" customHeight="1" x14ac:dyDescent="0.2">
      <c r="A98" s="1334"/>
      <c r="B98" s="1224">
        <v>12</v>
      </c>
      <c r="C98" s="1226"/>
      <c r="D98" s="1442"/>
      <c r="E98" s="1442"/>
      <c r="F98" s="1442"/>
      <c r="G98" s="1317"/>
      <c r="H98" s="1317"/>
      <c r="I98" s="1317"/>
      <c r="J98" s="1317"/>
      <c r="K98" s="1317"/>
      <c r="L98" s="1317"/>
      <c r="M98" s="1332"/>
      <c r="N98" s="1332"/>
      <c r="O98" s="1332"/>
      <c r="P98" s="1332"/>
      <c r="Q98" s="1332"/>
      <c r="R98" s="1332"/>
      <c r="S98" s="1332"/>
      <c r="T98" s="1333"/>
    </row>
    <row r="99" spans="1:20" ht="15" customHeight="1" x14ac:dyDescent="0.2">
      <c r="A99" s="1334"/>
      <c r="B99" s="1224">
        <v>13</v>
      </c>
      <c r="C99" s="1226"/>
      <c r="D99" s="1442"/>
      <c r="E99" s="1442"/>
      <c r="F99" s="1442"/>
      <c r="G99" s="1317"/>
      <c r="H99" s="1317"/>
      <c r="I99" s="1317"/>
      <c r="J99" s="1317"/>
      <c r="K99" s="1317"/>
      <c r="L99" s="1317"/>
      <c r="M99" s="1332"/>
      <c r="N99" s="1332"/>
      <c r="O99" s="1332"/>
      <c r="P99" s="1332"/>
      <c r="Q99" s="1332"/>
      <c r="R99" s="1332"/>
      <c r="S99" s="1332"/>
      <c r="T99" s="1333"/>
    </row>
    <row r="100" spans="1:20" ht="15" customHeight="1" x14ac:dyDescent="0.2">
      <c r="A100" s="1334"/>
      <c r="B100" s="1224">
        <v>14</v>
      </c>
      <c r="C100" s="1226"/>
      <c r="D100" s="1442"/>
      <c r="E100" s="1442"/>
      <c r="F100" s="1442"/>
      <c r="G100" s="1317"/>
      <c r="H100" s="1317"/>
      <c r="I100" s="1317"/>
      <c r="J100" s="1317"/>
      <c r="K100" s="1317"/>
      <c r="L100" s="1317"/>
      <c r="M100" s="1332"/>
      <c r="N100" s="1332"/>
      <c r="O100" s="1332"/>
      <c r="P100" s="1332"/>
      <c r="Q100" s="1332"/>
      <c r="R100" s="1332"/>
      <c r="S100" s="1332"/>
      <c r="T100" s="1333"/>
    </row>
    <row r="101" spans="1:20" ht="15" customHeight="1" x14ac:dyDescent="0.2">
      <c r="A101" s="1334"/>
      <c r="B101" s="1224">
        <v>15</v>
      </c>
      <c r="C101" s="1226"/>
      <c r="D101" s="1442"/>
      <c r="E101" s="1442"/>
      <c r="F101" s="1442"/>
      <c r="G101" s="1317"/>
      <c r="H101" s="1317"/>
      <c r="I101" s="1317"/>
      <c r="J101" s="1317"/>
      <c r="K101" s="1317"/>
      <c r="L101" s="1317"/>
      <c r="M101" s="1332"/>
      <c r="N101" s="1332"/>
      <c r="O101" s="1332"/>
      <c r="P101" s="1332"/>
      <c r="Q101" s="1332"/>
      <c r="R101" s="1332"/>
      <c r="S101" s="1332"/>
      <c r="T101" s="1333"/>
    </row>
    <row r="102" spans="1:20" ht="15" customHeight="1" x14ac:dyDescent="0.2">
      <c r="A102" s="1334"/>
      <c r="B102" s="1224">
        <v>16</v>
      </c>
      <c r="C102" s="1226"/>
      <c r="D102" s="1442"/>
      <c r="E102" s="1442"/>
      <c r="F102" s="1442"/>
      <c r="G102" s="1317"/>
      <c r="H102" s="1317"/>
      <c r="I102" s="1317"/>
      <c r="J102" s="1317"/>
      <c r="K102" s="1317"/>
      <c r="L102" s="1317"/>
      <c r="M102" s="1332"/>
      <c r="N102" s="1332"/>
      <c r="O102" s="1332"/>
      <c r="P102" s="1332"/>
      <c r="Q102" s="1332"/>
      <c r="R102" s="1332"/>
      <c r="S102" s="1332"/>
      <c r="T102" s="1333"/>
    </row>
    <row r="103" spans="1:20" ht="15" customHeight="1" x14ac:dyDescent="0.2">
      <c r="A103" s="1334"/>
      <c r="B103" s="1224">
        <v>17</v>
      </c>
      <c r="C103" s="1226"/>
      <c r="D103" s="1442"/>
      <c r="E103" s="1442"/>
      <c r="F103" s="1442"/>
      <c r="G103" s="1317"/>
      <c r="H103" s="1317"/>
      <c r="I103" s="1317"/>
      <c r="J103" s="1317"/>
      <c r="K103" s="1317"/>
      <c r="L103" s="1317"/>
      <c r="M103" s="1332"/>
      <c r="N103" s="1332"/>
      <c r="O103" s="1332"/>
      <c r="P103" s="1332"/>
      <c r="Q103" s="1332"/>
      <c r="R103" s="1332"/>
      <c r="S103" s="1332"/>
      <c r="T103" s="1333"/>
    </row>
    <row r="104" spans="1:20" ht="15" customHeight="1" x14ac:dyDescent="0.2">
      <c r="A104" s="1334"/>
      <c r="B104" s="1224">
        <v>18</v>
      </c>
      <c r="C104" s="1226"/>
      <c r="D104" s="1442"/>
      <c r="E104" s="1442"/>
      <c r="F104" s="1442"/>
      <c r="G104" s="1317"/>
      <c r="H104" s="1317"/>
      <c r="I104" s="1317"/>
      <c r="J104" s="1317"/>
      <c r="K104" s="1317"/>
      <c r="L104" s="1317"/>
      <c r="M104" s="1332"/>
      <c r="N104" s="1332"/>
      <c r="O104" s="1332"/>
      <c r="P104" s="1332"/>
      <c r="Q104" s="1332"/>
      <c r="R104" s="1332"/>
      <c r="S104" s="1332"/>
      <c r="T104" s="1333"/>
    </row>
    <row r="105" spans="1:20" ht="15" customHeight="1" x14ac:dyDescent="0.2">
      <c r="A105" s="1334"/>
      <c r="B105" s="1224">
        <v>19</v>
      </c>
      <c r="C105" s="1226"/>
      <c r="D105" s="1442"/>
      <c r="E105" s="1442"/>
      <c r="F105" s="1442"/>
      <c r="G105" s="1317"/>
      <c r="H105" s="1317"/>
      <c r="I105" s="1317"/>
      <c r="J105" s="1317"/>
      <c r="K105" s="1317"/>
      <c r="L105" s="1317"/>
      <c r="M105" s="1332"/>
      <c r="N105" s="1332"/>
      <c r="O105" s="1332"/>
      <c r="P105" s="1332"/>
      <c r="Q105" s="1332"/>
      <c r="R105" s="1332"/>
      <c r="S105" s="1332"/>
      <c r="T105" s="1333"/>
    </row>
    <row r="106" spans="1:20" ht="15" customHeight="1" x14ac:dyDescent="0.2">
      <c r="A106" s="1334"/>
      <c r="B106" s="1224">
        <v>20</v>
      </c>
      <c r="C106" s="1226"/>
      <c r="D106" s="1442"/>
      <c r="E106" s="1442"/>
      <c r="F106" s="1442"/>
      <c r="G106" s="1317"/>
      <c r="H106" s="1317"/>
      <c r="I106" s="1317"/>
      <c r="J106" s="1317"/>
      <c r="K106" s="1317"/>
      <c r="L106" s="1317"/>
      <c r="M106" s="1332"/>
      <c r="N106" s="1332"/>
      <c r="O106" s="1332"/>
      <c r="P106" s="1332"/>
      <c r="Q106" s="1332"/>
      <c r="R106" s="1332"/>
      <c r="S106" s="1332"/>
      <c r="T106" s="1333"/>
    </row>
    <row r="107" spans="1:20" ht="15" customHeight="1" x14ac:dyDescent="0.2">
      <c r="A107" s="1334"/>
      <c r="B107" s="1224">
        <v>21</v>
      </c>
      <c r="C107" s="1226"/>
      <c r="D107" s="1442"/>
      <c r="E107" s="1442"/>
      <c r="F107" s="1442"/>
      <c r="G107" s="1317"/>
      <c r="H107" s="1317"/>
      <c r="I107" s="1317"/>
      <c r="J107" s="1317"/>
      <c r="K107" s="1317"/>
      <c r="L107" s="1317"/>
      <c r="M107" s="1332"/>
      <c r="N107" s="1332"/>
      <c r="O107" s="1332"/>
      <c r="P107" s="1332"/>
      <c r="Q107" s="1332"/>
      <c r="R107" s="1332"/>
      <c r="S107" s="1332"/>
      <c r="T107" s="1333"/>
    </row>
    <row r="108" spans="1:20" ht="15" customHeight="1" x14ac:dyDescent="0.2">
      <c r="A108" s="1334"/>
      <c r="B108" s="1224">
        <v>22</v>
      </c>
      <c r="C108" s="1226"/>
      <c r="D108" s="1442"/>
      <c r="E108" s="1442"/>
      <c r="F108" s="1442"/>
      <c r="G108" s="1317"/>
      <c r="H108" s="1317"/>
      <c r="I108" s="1317"/>
      <c r="J108" s="1317"/>
      <c r="K108" s="1317"/>
      <c r="L108" s="1317"/>
      <c r="M108" s="1332"/>
      <c r="N108" s="1332"/>
      <c r="O108" s="1332"/>
      <c r="P108" s="1332"/>
      <c r="Q108" s="1332"/>
      <c r="R108" s="1332"/>
      <c r="S108" s="1332"/>
      <c r="T108" s="1333"/>
    </row>
    <row r="109" spans="1:20" ht="15" customHeight="1" x14ac:dyDescent="0.2">
      <c r="A109" s="1334"/>
      <c r="B109" s="1224">
        <v>23</v>
      </c>
      <c r="C109" s="1226"/>
      <c r="D109" s="1442"/>
      <c r="E109" s="1442"/>
      <c r="F109" s="1442"/>
      <c r="G109" s="1317"/>
      <c r="H109" s="1317"/>
      <c r="I109" s="1317"/>
      <c r="J109" s="1317"/>
      <c r="K109" s="1317"/>
      <c r="L109" s="1317"/>
      <c r="M109" s="1332"/>
      <c r="N109" s="1332"/>
      <c r="O109" s="1332"/>
      <c r="P109" s="1332"/>
      <c r="Q109" s="1332"/>
      <c r="R109" s="1332"/>
      <c r="S109" s="1332"/>
      <c r="T109" s="1333"/>
    </row>
    <row r="110" spans="1:20" ht="15" customHeight="1" x14ac:dyDescent="0.2">
      <c r="A110" s="1334"/>
      <c r="B110" s="1224">
        <v>24</v>
      </c>
      <c r="C110" s="1226"/>
      <c r="D110" s="1442"/>
      <c r="E110" s="1442"/>
      <c r="F110" s="1442"/>
      <c r="G110" s="1317"/>
      <c r="H110" s="1317"/>
      <c r="I110" s="1317"/>
      <c r="J110" s="1317"/>
      <c r="K110" s="1317"/>
      <c r="L110" s="1317"/>
      <c r="M110" s="1332"/>
      <c r="N110" s="1332"/>
      <c r="O110" s="1332"/>
      <c r="P110" s="1332"/>
      <c r="Q110" s="1332"/>
      <c r="R110" s="1332"/>
      <c r="S110" s="1332"/>
      <c r="T110" s="1333"/>
    </row>
    <row r="111" spans="1:20" ht="15" customHeight="1" x14ac:dyDescent="0.2">
      <c r="A111" s="1334"/>
      <c r="B111" s="1224">
        <v>25</v>
      </c>
      <c r="C111" s="1226"/>
      <c r="D111" s="1442"/>
      <c r="E111" s="1442"/>
      <c r="F111" s="1442"/>
      <c r="G111" s="1317"/>
      <c r="H111" s="1317"/>
      <c r="I111" s="1317"/>
      <c r="J111" s="1317"/>
      <c r="K111" s="1317"/>
      <c r="L111" s="1317"/>
      <c r="M111" s="1332"/>
      <c r="N111" s="1332"/>
      <c r="O111" s="1332"/>
      <c r="P111" s="1332"/>
      <c r="Q111" s="1332"/>
      <c r="R111" s="1332"/>
      <c r="S111" s="1332"/>
      <c r="T111" s="1333"/>
    </row>
    <row r="112" spans="1:20" ht="15" customHeight="1" x14ac:dyDescent="0.2">
      <c r="A112" s="1334"/>
      <c r="B112" s="1224">
        <v>26</v>
      </c>
      <c r="C112" s="1226"/>
      <c r="D112" s="1442"/>
      <c r="E112" s="1442"/>
      <c r="F112" s="1442"/>
      <c r="G112" s="1317"/>
      <c r="H112" s="1317"/>
      <c r="I112" s="1317"/>
      <c r="J112" s="1317"/>
      <c r="K112" s="1317"/>
      <c r="L112" s="1317"/>
      <c r="M112" s="1332"/>
      <c r="N112" s="1332"/>
      <c r="O112" s="1332"/>
      <c r="P112" s="1332"/>
      <c r="Q112" s="1332"/>
      <c r="R112" s="1332"/>
      <c r="S112" s="1332"/>
      <c r="T112" s="1333"/>
    </row>
    <row r="113" spans="1:20" ht="15" customHeight="1" x14ac:dyDescent="0.2">
      <c r="A113" s="1334"/>
      <c r="B113" s="1224">
        <v>27</v>
      </c>
      <c r="C113" s="1226"/>
      <c r="D113" s="1442"/>
      <c r="E113" s="1442"/>
      <c r="F113" s="1442"/>
      <c r="G113" s="1317"/>
      <c r="H113" s="1317"/>
      <c r="I113" s="1317"/>
      <c r="J113" s="1317"/>
      <c r="K113" s="1317"/>
      <c r="L113" s="1317"/>
      <c r="M113" s="1332"/>
      <c r="N113" s="1332"/>
      <c r="O113" s="1332"/>
      <c r="P113" s="1332"/>
      <c r="Q113" s="1332"/>
      <c r="R113" s="1332"/>
      <c r="S113" s="1332"/>
      <c r="T113" s="1333"/>
    </row>
    <row r="114" spans="1:20" ht="15" customHeight="1" x14ac:dyDescent="0.2">
      <c r="A114" s="1334"/>
      <c r="B114" s="1224">
        <v>28</v>
      </c>
      <c r="C114" s="1226"/>
      <c r="D114" s="1442"/>
      <c r="E114" s="1442"/>
      <c r="F114" s="1442"/>
      <c r="G114" s="1317"/>
      <c r="H114" s="1317"/>
      <c r="I114" s="1317"/>
      <c r="J114" s="1317"/>
      <c r="K114" s="1317"/>
      <c r="L114" s="1317"/>
      <c r="M114" s="1332"/>
      <c r="N114" s="1332"/>
      <c r="O114" s="1332"/>
      <c r="P114" s="1332"/>
      <c r="Q114" s="1332"/>
      <c r="R114" s="1332"/>
      <c r="S114" s="1332"/>
      <c r="T114" s="1333"/>
    </row>
    <row r="115" spans="1:20" ht="15" customHeight="1" x14ac:dyDescent="0.2">
      <c r="A115" s="1334"/>
      <c r="B115" s="1224">
        <v>29</v>
      </c>
      <c r="C115" s="1226"/>
      <c r="D115" s="1442"/>
      <c r="E115" s="1442"/>
      <c r="F115" s="1442"/>
      <c r="G115" s="1317"/>
      <c r="H115" s="1317"/>
      <c r="I115" s="1317"/>
      <c r="J115" s="1317"/>
      <c r="K115" s="1317"/>
      <c r="L115" s="1317"/>
      <c r="M115" s="1332"/>
      <c r="N115" s="1332"/>
      <c r="O115" s="1332"/>
      <c r="P115" s="1332"/>
      <c r="Q115" s="1332"/>
      <c r="R115" s="1332"/>
      <c r="S115" s="1332"/>
      <c r="T115" s="1333"/>
    </row>
    <row r="116" spans="1:20" ht="15" customHeight="1" x14ac:dyDescent="0.2">
      <c r="A116" s="1334"/>
      <c r="B116" s="1224">
        <v>30</v>
      </c>
      <c r="C116" s="1226"/>
      <c r="D116" s="1442"/>
      <c r="E116" s="1442"/>
      <c r="F116" s="1442"/>
      <c r="G116" s="1317"/>
      <c r="H116" s="1317"/>
      <c r="I116" s="1317"/>
      <c r="J116" s="1317"/>
      <c r="K116" s="1317"/>
      <c r="L116" s="1317"/>
      <c r="M116" s="1332"/>
      <c r="N116" s="1332"/>
      <c r="O116" s="1332"/>
      <c r="P116" s="1332"/>
      <c r="Q116" s="1332"/>
      <c r="R116" s="1332"/>
      <c r="S116" s="1332"/>
      <c r="T116" s="1333"/>
    </row>
    <row r="117" spans="1:20" ht="15" customHeight="1" x14ac:dyDescent="0.2">
      <c r="A117" s="1334"/>
      <c r="B117" s="1224">
        <v>31</v>
      </c>
      <c r="C117" s="1226"/>
      <c r="D117" s="1442"/>
      <c r="E117" s="1442"/>
      <c r="F117" s="1442"/>
      <c r="G117" s="1317"/>
      <c r="H117" s="1317"/>
      <c r="I117" s="1317"/>
      <c r="J117" s="1317"/>
      <c r="K117" s="1317"/>
      <c r="L117" s="1317"/>
      <c r="M117" s="1332"/>
      <c r="N117" s="1332"/>
      <c r="O117" s="1332"/>
      <c r="P117" s="1332"/>
      <c r="Q117" s="1332"/>
      <c r="R117" s="1332"/>
      <c r="S117" s="1332"/>
      <c r="T117" s="1333"/>
    </row>
    <row r="118" spans="1:20" ht="15" customHeight="1" x14ac:dyDescent="0.2">
      <c r="A118" s="1334"/>
      <c r="B118" s="1224">
        <v>32</v>
      </c>
      <c r="C118" s="1226"/>
      <c r="D118" s="1442"/>
      <c r="E118" s="1442"/>
      <c r="F118" s="1442"/>
      <c r="G118" s="1317"/>
      <c r="H118" s="1317"/>
      <c r="I118" s="1317"/>
      <c r="J118" s="1317"/>
      <c r="K118" s="1317"/>
      <c r="L118" s="1317"/>
      <c r="M118" s="1332"/>
      <c r="N118" s="1332"/>
      <c r="O118" s="1332"/>
      <c r="P118" s="1332"/>
      <c r="Q118" s="1332"/>
      <c r="R118" s="1332"/>
      <c r="S118" s="1332"/>
      <c r="T118" s="1333"/>
    </row>
    <row r="119" spans="1:20" ht="15" customHeight="1" x14ac:dyDescent="0.2">
      <c r="A119" s="1334"/>
      <c r="B119" s="1224">
        <v>33</v>
      </c>
      <c r="C119" s="1226"/>
      <c r="D119" s="1442"/>
      <c r="E119" s="1442"/>
      <c r="F119" s="1442"/>
      <c r="G119" s="1317"/>
      <c r="H119" s="1317"/>
      <c r="I119" s="1317"/>
      <c r="J119" s="1317"/>
      <c r="K119" s="1317"/>
      <c r="L119" s="1317"/>
      <c r="M119" s="1332"/>
      <c r="N119" s="1332"/>
      <c r="O119" s="1332"/>
      <c r="P119" s="1332"/>
      <c r="Q119" s="1332"/>
      <c r="R119" s="1332"/>
      <c r="S119" s="1332"/>
      <c r="T119" s="1333"/>
    </row>
    <row r="120" spans="1:20" ht="15" customHeight="1" x14ac:dyDescent="0.2">
      <c r="A120" s="1334"/>
      <c r="B120" s="1224">
        <v>34</v>
      </c>
      <c r="C120" s="1226"/>
      <c r="D120" s="1442"/>
      <c r="E120" s="1442"/>
      <c r="F120" s="1442"/>
      <c r="G120" s="1317"/>
      <c r="H120" s="1317"/>
      <c r="I120" s="1317"/>
      <c r="J120" s="1317"/>
      <c r="K120" s="1317"/>
      <c r="L120" s="1317"/>
      <c r="M120" s="1332"/>
      <c r="N120" s="1332"/>
      <c r="O120" s="1332"/>
      <c r="P120" s="1332"/>
      <c r="Q120" s="1332"/>
      <c r="R120" s="1332"/>
      <c r="S120" s="1332"/>
      <c r="T120" s="1333"/>
    </row>
    <row r="121" spans="1:20" ht="15" customHeight="1" x14ac:dyDescent="0.2">
      <c r="A121" s="1334"/>
      <c r="B121" s="1225">
        <v>35</v>
      </c>
      <c r="C121" s="1227"/>
      <c r="D121" s="1415"/>
      <c r="E121" s="1415"/>
      <c r="F121" s="1415"/>
      <c r="G121" s="1319"/>
      <c r="H121" s="1319"/>
      <c r="I121" s="1319"/>
      <c r="J121" s="1319"/>
      <c r="K121" s="1319"/>
      <c r="L121" s="1319"/>
      <c r="M121" s="1332"/>
      <c r="N121" s="1332"/>
      <c r="O121" s="1332"/>
      <c r="P121" s="1332"/>
      <c r="Q121" s="1332"/>
      <c r="R121" s="1332"/>
      <c r="S121" s="1332"/>
      <c r="T121" s="1333"/>
    </row>
    <row r="122" spans="1:20" s="1212" customFormat="1" ht="45" customHeight="1" x14ac:dyDescent="0.25">
      <c r="A122" s="1247" t="s">
        <v>1278</v>
      </c>
      <c r="B122" s="50"/>
      <c r="C122" s="50"/>
      <c r="D122" s="50"/>
      <c r="E122" s="50"/>
      <c r="F122" s="50"/>
      <c r="G122" s="50"/>
      <c r="H122" s="50"/>
      <c r="I122" s="50"/>
      <c r="J122" s="1331"/>
      <c r="K122" s="1331"/>
      <c r="L122" s="1331"/>
      <c r="M122" s="1331"/>
      <c r="N122" s="1331"/>
      <c r="O122" s="1331"/>
      <c r="P122" s="1331"/>
      <c r="Q122" s="1331"/>
      <c r="R122" s="1331"/>
      <c r="S122" s="1331"/>
      <c r="T122" s="1330"/>
    </row>
    <row r="123" spans="1:20" ht="15" customHeight="1" x14ac:dyDescent="0.2">
      <c r="A123" s="1334"/>
      <c r="B123" s="1332"/>
      <c r="C123" s="1332"/>
      <c r="D123" s="1332"/>
      <c r="E123" s="1332"/>
      <c r="F123" s="1332"/>
      <c r="G123" s="1332"/>
      <c r="H123" s="1332"/>
      <c r="I123" s="1332"/>
      <c r="J123" s="1332"/>
      <c r="K123" s="1332"/>
      <c r="L123" s="1332"/>
      <c r="M123" s="1332"/>
      <c r="N123" s="1332"/>
      <c r="O123" s="1332"/>
      <c r="P123" s="1332"/>
      <c r="Q123" s="1332"/>
      <c r="R123" s="1332"/>
      <c r="S123" s="1332"/>
      <c r="T123" s="1333"/>
    </row>
    <row r="124" spans="1:20" ht="15" customHeight="1" x14ac:dyDescent="0.2">
      <c r="A124" s="1334"/>
      <c r="B124" s="1655" t="s">
        <v>1084</v>
      </c>
      <c r="C124" s="1204">
        <v>41715</v>
      </c>
      <c r="D124" s="1203">
        <v>41716</v>
      </c>
      <c r="E124" s="1203">
        <v>41717</v>
      </c>
      <c r="F124" s="1203">
        <v>41718</v>
      </c>
      <c r="G124" s="1201">
        <v>41719</v>
      </c>
      <c r="H124" s="1201">
        <v>41722</v>
      </c>
      <c r="I124" s="1201">
        <v>41723</v>
      </c>
      <c r="J124" s="1201">
        <v>41724</v>
      </c>
      <c r="K124" s="1201">
        <v>41725</v>
      </c>
      <c r="L124" s="1201">
        <v>41726</v>
      </c>
      <c r="M124" s="1332"/>
      <c r="N124" s="1332"/>
      <c r="O124" s="1332"/>
      <c r="P124" s="1332"/>
      <c r="Q124" s="1332"/>
      <c r="R124" s="1332"/>
      <c r="S124" s="1332"/>
      <c r="T124" s="1333"/>
    </row>
    <row r="125" spans="1:20" ht="15" customHeight="1" x14ac:dyDescent="0.2">
      <c r="A125" s="1334"/>
      <c r="B125" s="1223">
        <v>1</v>
      </c>
      <c r="C125" s="1228"/>
      <c r="D125" s="1219"/>
      <c r="E125" s="1219"/>
      <c r="F125" s="1219"/>
      <c r="G125" s="1318"/>
      <c r="H125" s="1318"/>
      <c r="I125" s="1318"/>
      <c r="J125" s="1318"/>
      <c r="K125" s="1318"/>
      <c r="L125" s="1318"/>
      <c r="M125" s="1332"/>
      <c r="N125" s="1332"/>
      <c r="O125" s="1332"/>
      <c r="P125" s="1332"/>
      <c r="Q125" s="1332"/>
      <c r="R125" s="1332"/>
      <c r="S125" s="1332"/>
      <c r="T125" s="1333"/>
    </row>
    <row r="126" spans="1:20" ht="15" customHeight="1" x14ac:dyDescent="0.2">
      <c r="A126" s="1334"/>
      <c r="B126" s="1224">
        <v>2</v>
      </c>
      <c r="C126" s="1226"/>
      <c r="D126" s="1442"/>
      <c r="E126" s="1442"/>
      <c r="F126" s="1442"/>
      <c r="G126" s="1317"/>
      <c r="H126" s="1317"/>
      <c r="I126" s="1317"/>
      <c r="J126" s="1317"/>
      <c r="K126" s="1317"/>
      <c r="L126" s="1317"/>
      <c r="M126" s="1332"/>
      <c r="N126" s="1332"/>
      <c r="O126" s="1332"/>
      <c r="P126" s="1332"/>
      <c r="Q126" s="1332"/>
      <c r="R126" s="1332"/>
      <c r="S126" s="1332"/>
      <c r="T126" s="1333"/>
    </row>
    <row r="127" spans="1:20" ht="15" customHeight="1" x14ac:dyDescent="0.2">
      <c r="A127" s="1334"/>
      <c r="B127" s="1224">
        <v>3</v>
      </c>
      <c r="C127" s="1226"/>
      <c r="D127" s="1442"/>
      <c r="E127" s="1442"/>
      <c r="F127" s="1442"/>
      <c r="G127" s="1317"/>
      <c r="H127" s="1317"/>
      <c r="I127" s="1317"/>
      <c r="J127" s="1317"/>
      <c r="K127" s="1317"/>
      <c r="L127" s="1317"/>
      <c r="M127" s="1332"/>
      <c r="N127" s="1332"/>
      <c r="O127" s="1332"/>
      <c r="P127" s="1332"/>
      <c r="Q127" s="1332"/>
      <c r="R127" s="1332"/>
      <c r="S127" s="1332"/>
      <c r="T127" s="1333"/>
    </row>
    <row r="128" spans="1:20" ht="15" customHeight="1" x14ac:dyDescent="0.2">
      <c r="A128" s="1334"/>
      <c r="B128" s="1224">
        <v>4</v>
      </c>
      <c r="C128" s="1226"/>
      <c r="D128" s="1442"/>
      <c r="E128" s="1442"/>
      <c r="F128" s="1442"/>
      <c r="G128" s="1317"/>
      <c r="H128" s="1317"/>
      <c r="I128" s="1317"/>
      <c r="J128" s="1317"/>
      <c r="K128" s="1317"/>
      <c r="L128" s="1317"/>
      <c r="M128" s="1332"/>
      <c r="N128" s="1332"/>
      <c r="O128" s="1332"/>
      <c r="P128" s="1332"/>
      <c r="Q128" s="1332"/>
      <c r="R128" s="1332"/>
      <c r="S128" s="1332"/>
      <c r="T128" s="1333"/>
    </row>
    <row r="129" spans="1:20" ht="15" customHeight="1" x14ac:dyDescent="0.2">
      <c r="A129" s="1334"/>
      <c r="B129" s="1224">
        <v>5</v>
      </c>
      <c r="C129" s="1226"/>
      <c r="D129" s="1442"/>
      <c r="E129" s="1442"/>
      <c r="F129" s="1442"/>
      <c r="G129" s="1317"/>
      <c r="H129" s="1317"/>
      <c r="I129" s="1317"/>
      <c r="J129" s="1317"/>
      <c r="K129" s="1317"/>
      <c r="L129" s="1317"/>
      <c r="M129" s="1332"/>
      <c r="N129" s="1332"/>
      <c r="O129" s="1332"/>
      <c r="P129" s="1332"/>
      <c r="Q129" s="1332"/>
      <c r="R129" s="1332"/>
      <c r="S129" s="1332"/>
      <c r="T129" s="1333"/>
    </row>
    <row r="130" spans="1:20" ht="15" customHeight="1" x14ac:dyDescent="0.2">
      <c r="A130" s="1334"/>
      <c r="B130" s="1224">
        <v>6</v>
      </c>
      <c r="C130" s="1226"/>
      <c r="D130" s="1442"/>
      <c r="E130" s="1442"/>
      <c r="F130" s="1442"/>
      <c r="G130" s="1317"/>
      <c r="H130" s="1317"/>
      <c r="I130" s="1317"/>
      <c r="J130" s="1317"/>
      <c r="K130" s="1317"/>
      <c r="L130" s="1317"/>
      <c r="M130" s="1332"/>
      <c r="N130" s="1332"/>
      <c r="O130" s="1332"/>
      <c r="P130" s="1332"/>
      <c r="Q130" s="1332"/>
      <c r="R130" s="1332"/>
      <c r="S130" s="1332"/>
      <c r="T130" s="1333"/>
    </row>
    <row r="131" spans="1:20" ht="15" customHeight="1" x14ac:dyDescent="0.2">
      <c r="A131" s="1334"/>
      <c r="B131" s="1224">
        <v>7</v>
      </c>
      <c r="C131" s="1226"/>
      <c r="D131" s="1442"/>
      <c r="E131" s="1442"/>
      <c r="F131" s="1442"/>
      <c r="G131" s="1317"/>
      <c r="H131" s="1317"/>
      <c r="I131" s="1317"/>
      <c r="J131" s="1317"/>
      <c r="K131" s="1317"/>
      <c r="L131" s="1317"/>
      <c r="M131" s="1332"/>
      <c r="N131" s="1332"/>
      <c r="O131" s="1332"/>
      <c r="P131" s="1332"/>
      <c r="Q131" s="1332"/>
      <c r="R131" s="1332"/>
      <c r="S131" s="1332"/>
      <c r="T131" s="1333"/>
    </row>
    <row r="132" spans="1:20" ht="15" customHeight="1" x14ac:dyDescent="0.2">
      <c r="A132" s="1334"/>
      <c r="B132" s="1224">
        <v>8</v>
      </c>
      <c r="C132" s="1226"/>
      <c r="D132" s="1442"/>
      <c r="E132" s="1442"/>
      <c r="F132" s="1442"/>
      <c r="G132" s="1317"/>
      <c r="H132" s="1317"/>
      <c r="I132" s="1317"/>
      <c r="J132" s="1317"/>
      <c r="K132" s="1317"/>
      <c r="L132" s="1317"/>
      <c r="M132" s="1332"/>
      <c r="N132" s="1332"/>
      <c r="O132" s="1332"/>
      <c r="P132" s="1332"/>
      <c r="Q132" s="1332"/>
      <c r="R132" s="1332"/>
      <c r="S132" s="1332"/>
      <c r="T132" s="1333"/>
    </row>
    <row r="133" spans="1:20" ht="15" customHeight="1" x14ac:dyDescent="0.2">
      <c r="A133" s="1334"/>
      <c r="B133" s="1224">
        <v>9</v>
      </c>
      <c r="C133" s="1226"/>
      <c r="D133" s="1442"/>
      <c r="E133" s="1442"/>
      <c r="F133" s="1442"/>
      <c r="G133" s="1317"/>
      <c r="H133" s="1317"/>
      <c r="I133" s="1317"/>
      <c r="J133" s="1317"/>
      <c r="K133" s="1317"/>
      <c r="L133" s="1317"/>
      <c r="M133" s="1332"/>
      <c r="N133" s="1332"/>
      <c r="O133" s="1332"/>
      <c r="P133" s="1332"/>
      <c r="Q133" s="1332"/>
      <c r="R133" s="1332"/>
      <c r="S133" s="1332"/>
      <c r="T133" s="1333"/>
    </row>
    <row r="134" spans="1:20" ht="15" customHeight="1" x14ac:dyDescent="0.2">
      <c r="A134" s="1334"/>
      <c r="B134" s="1224">
        <v>10</v>
      </c>
      <c r="C134" s="1226"/>
      <c r="D134" s="1442"/>
      <c r="E134" s="1442"/>
      <c r="F134" s="1442"/>
      <c r="G134" s="1317"/>
      <c r="H134" s="1317"/>
      <c r="I134" s="1317"/>
      <c r="J134" s="1317"/>
      <c r="K134" s="1317"/>
      <c r="L134" s="1317"/>
      <c r="M134" s="1332"/>
      <c r="N134" s="1332"/>
      <c r="O134" s="1332"/>
      <c r="P134" s="1332"/>
      <c r="Q134" s="1332"/>
      <c r="R134" s="1332"/>
      <c r="S134" s="1332"/>
      <c r="T134" s="1333"/>
    </row>
    <row r="135" spans="1:20" ht="15" customHeight="1" x14ac:dyDescent="0.2">
      <c r="A135" s="1334"/>
      <c r="B135" s="1224">
        <v>11</v>
      </c>
      <c r="C135" s="1226"/>
      <c r="D135" s="1442"/>
      <c r="E135" s="1442"/>
      <c r="F135" s="1442"/>
      <c r="G135" s="1317"/>
      <c r="H135" s="1317"/>
      <c r="I135" s="1317"/>
      <c r="J135" s="1317"/>
      <c r="K135" s="1317"/>
      <c r="L135" s="1317"/>
      <c r="M135" s="1332"/>
      <c r="N135" s="1332"/>
      <c r="O135" s="1332"/>
      <c r="P135" s="1332"/>
      <c r="Q135" s="1332"/>
      <c r="R135" s="1332"/>
      <c r="S135" s="1332"/>
      <c r="T135" s="1333"/>
    </row>
    <row r="136" spans="1:20" ht="15" customHeight="1" x14ac:dyDescent="0.2">
      <c r="A136" s="1334"/>
      <c r="B136" s="1224">
        <v>12</v>
      </c>
      <c r="C136" s="1226"/>
      <c r="D136" s="1442"/>
      <c r="E136" s="1442"/>
      <c r="F136" s="1442"/>
      <c r="G136" s="1317"/>
      <c r="H136" s="1317"/>
      <c r="I136" s="1317"/>
      <c r="J136" s="1317"/>
      <c r="K136" s="1317"/>
      <c r="L136" s="1317"/>
      <c r="M136" s="1332"/>
      <c r="N136" s="1332"/>
      <c r="O136" s="1332"/>
      <c r="P136" s="1332"/>
      <c r="Q136" s="1332"/>
      <c r="R136" s="1332"/>
      <c r="S136" s="1332"/>
      <c r="T136" s="1333"/>
    </row>
    <row r="137" spans="1:20" ht="15" customHeight="1" x14ac:dyDescent="0.2">
      <c r="A137" s="1334"/>
      <c r="B137" s="1224">
        <v>13</v>
      </c>
      <c r="C137" s="1226"/>
      <c r="D137" s="1442"/>
      <c r="E137" s="1442"/>
      <c r="F137" s="1442"/>
      <c r="G137" s="1317"/>
      <c r="H137" s="1317"/>
      <c r="I137" s="1317"/>
      <c r="J137" s="1317"/>
      <c r="K137" s="1317"/>
      <c r="L137" s="1317"/>
      <c r="M137" s="1332"/>
      <c r="N137" s="1332"/>
      <c r="O137" s="1332"/>
      <c r="P137" s="1332"/>
      <c r="Q137" s="1332"/>
      <c r="R137" s="1332"/>
      <c r="S137" s="1332"/>
      <c r="T137" s="1333"/>
    </row>
    <row r="138" spans="1:20" ht="15" customHeight="1" x14ac:dyDescent="0.2">
      <c r="A138" s="1334"/>
      <c r="B138" s="1224">
        <v>14</v>
      </c>
      <c r="C138" s="1226"/>
      <c r="D138" s="1442"/>
      <c r="E138" s="1442"/>
      <c r="F138" s="1442"/>
      <c r="G138" s="1317"/>
      <c r="H138" s="1317"/>
      <c r="I138" s="1317"/>
      <c r="J138" s="1317"/>
      <c r="K138" s="1317"/>
      <c r="L138" s="1317"/>
      <c r="M138" s="1332"/>
      <c r="N138" s="1332"/>
      <c r="O138" s="1332"/>
      <c r="P138" s="1332"/>
      <c r="Q138" s="1332"/>
      <c r="R138" s="1332"/>
      <c r="S138" s="1332"/>
      <c r="T138" s="1333"/>
    </row>
    <row r="139" spans="1:20" ht="15" customHeight="1" x14ac:dyDescent="0.2">
      <c r="A139" s="1334"/>
      <c r="B139" s="1224">
        <v>15</v>
      </c>
      <c r="C139" s="1226"/>
      <c r="D139" s="1442"/>
      <c r="E139" s="1442"/>
      <c r="F139" s="1442"/>
      <c r="G139" s="1317"/>
      <c r="H139" s="1317"/>
      <c r="I139" s="1317"/>
      <c r="J139" s="1317"/>
      <c r="K139" s="1317"/>
      <c r="L139" s="1317"/>
      <c r="M139" s="1332"/>
      <c r="N139" s="1332"/>
      <c r="O139" s="1332"/>
      <c r="P139" s="1332"/>
      <c r="Q139" s="1332"/>
      <c r="R139" s="1332"/>
      <c r="S139" s="1332"/>
      <c r="T139" s="1333"/>
    </row>
    <row r="140" spans="1:20" ht="15" customHeight="1" x14ac:dyDescent="0.2">
      <c r="A140" s="1334"/>
      <c r="B140" s="1224">
        <v>16</v>
      </c>
      <c r="C140" s="1226"/>
      <c r="D140" s="1442"/>
      <c r="E140" s="1442"/>
      <c r="F140" s="1442"/>
      <c r="G140" s="1317"/>
      <c r="H140" s="1317"/>
      <c r="I140" s="1317"/>
      <c r="J140" s="1317"/>
      <c r="K140" s="1317"/>
      <c r="L140" s="1317"/>
      <c r="M140" s="1332"/>
      <c r="N140" s="1332"/>
      <c r="O140" s="1332"/>
      <c r="P140" s="1332"/>
      <c r="Q140" s="1332"/>
      <c r="R140" s="1332"/>
      <c r="S140" s="1332"/>
      <c r="T140" s="1333"/>
    </row>
    <row r="141" spans="1:20" ht="15" customHeight="1" x14ac:dyDescent="0.2">
      <c r="A141" s="1334"/>
      <c r="B141" s="1224">
        <v>17</v>
      </c>
      <c r="C141" s="1226"/>
      <c r="D141" s="1442"/>
      <c r="E141" s="1442"/>
      <c r="F141" s="1442"/>
      <c r="G141" s="1317"/>
      <c r="H141" s="1317"/>
      <c r="I141" s="1317"/>
      <c r="J141" s="1317"/>
      <c r="K141" s="1317"/>
      <c r="L141" s="1317"/>
      <c r="M141" s="1332"/>
      <c r="N141" s="1332"/>
      <c r="O141" s="1332"/>
      <c r="P141" s="1332"/>
      <c r="Q141" s="1332"/>
      <c r="R141" s="1332"/>
      <c r="S141" s="1332"/>
      <c r="T141" s="1333"/>
    </row>
    <row r="142" spans="1:20" ht="15" customHeight="1" x14ac:dyDescent="0.2">
      <c r="A142" s="1334"/>
      <c r="B142" s="1224">
        <v>18</v>
      </c>
      <c r="C142" s="1226"/>
      <c r="D142" s="1442"/>
      <c r="E142" s="1442"/>
      <c r="F142" s="1442"/>
      <c r="G142" s="1317"/>
      <c r="H142" s="1317"/>
      <c r="I142" s="1317"/>
      <c r="J142" s="1317"/>
      <c r="K142" s="1317"/>
      <c r="L142" s="1317"/>
      <c r="M142" s="1332"/>
      <c r="N142" s="1332"/>
      <c r="O142" s="1332"/>
      <c r="P142" s="1332"/>
      <c r="Q142" s="1332"/>
      <c r="R142" s="1332"/>
      <c r="S142" s="1332"/>
      <c r="T142" s="1333"/>
    </row>
    <row r="143" spans="1:20" ht="15" customHeight="1" x14ac:dyDescent="0.2">
      <c r="A143" s="1334"/>
      <c r="B143" s="1224">
        <v>19</v>
      </c>
      <c r="C143" s="1226"/>
      <c r="D143" s="1442"/>
      <c r="E143" s="1442"/>
      <c r="F143" s="1442"/>
      <c r="G143" s="1317"/>
      <c r="H143" s="1317"/>
      <c r="I143" s="1317"/>
      <c r="J143" s="1317"/>
      <c r="K143" s="1317"/>
      <c r="L143" s="1317"/>
      <c r="M143" s="1332"/>
      <c r="N143" s="1332"/>
      <c r="O143" s="1332"/>
      <c r="P143" s="1332"/>
      <c r="Q143" s="1332"/>
      <c r="R143" s="1332"/>
      <c r="S143" s="1332"/>
      <c r="T143" s="1333"/>
    </row>
    <row r="144" spans="1:20" ht="15" customHeight="1" x14ac:dyDescent="0.2">
      <c r="A144" s="1334"/>
      <c r="B144" s="1224">
        <v>20</v>
      </c>
      <c r="C144" s="1226"/>
      <c r="D144" s="1442"/>
      <c r="E144" s="1442"/>
      <c r="F144" s="1442"/>
      <c r="G144" s="1317"/>
      <c r="H144" s="1317"/>
      <c r="I144" s="1317"/>
      <c r="J144" s="1317"/>
      <c r="K144" s="1317"/>
      <c r="L144" s="1317"/>
      <c r="M144" s="1332"/>
      <c r="N144" s="1332"/>
      <c r="O144" s="1332"/>
      <c r="P144" s="1332"/>
      <c r="Q144" s="1332"/>
      <c r="R144" s="1332"/>
      <c r="S144" s="1332"/>
      <c r="T144" s="1333"/>
    </row>
    <row r="145" spans="1:20" ht="15" customHeight="1" x14ac:dyDescent="0.2">
      <c r="A145" s="1334"/>
      <c r="B145" s="1224">
        <v>21</v>
      </c>
      <c r="C145" s="1226"/>
      <c r="D145" s="1442"/>
      <c r="E145" s="1442"/>
      <c r="F145" s="1442"/>
      <c r="G145" s="1317"/>
      <c r="H145" s="1317"/>
      <c r="I145" s="1317"/>
      <c r="J145" s="1317"/>
      <c r="K145" s="1317"/>
      <c r="L145" s="1317"/>
      <c r="M145" s="1332"/>
      <c r="N145" s="1332"/>
      <c r="O145" s="1332"/>
      <c r="P145" s="1332"/>
      <c r="Q145" s="1332"/>
      <c r="R145" s="1332"/>
      <c r="S145" s="1332"/>
      <c r="T145" s="1333"/>
    </row>
    <row r="146" spans="1:20" ht="15" customHeight="1" x14ac:dyDescent="0.2">
      <c r="A146" s="1334"/>
      <c r="B146" s="1224">
        <v>22</v>
      </c>
      <c r="C146" s="1226"/>
      <c r="D146" s="1442"/>
      <c r="E146" s="1442"/>
      <c r="F146" s="1442"/>
      <c r="G146" s="1317"/>
      <c r="H146" s="1317"/>
      <c r="I146" s="1317"/>
      <c r="J146" s="1317"/>
      <c r="K146" s="1317"/>
      <c r="L146" s="1317"/>
      <c r="M146" s="1332"/>
      <c r="N146" s="1332"/>
      <c r="O146" s="1332"/>
      <c r="P146" s="1332"/>
      <c r="Q146" s="1332"/>
      <c r="R146" s="1332"/>
      <c r="S146" s="1332"/>
      <c r="T146" s="1333"/>
    </row>
    <row r="147" spans="1:20" ht="15" customHeight="1" x14ac:dyDescent="0.2">
      <c r="A147" s="1334"/>
      <c r="B147" s="1224">
        <v>23</v>
      </c>
      <c r="C147" s="1226"/>
      <c r="D147" s="1442"/>
      <c r="E147" s="1442"/>
      <c r="F147" s="1442"/>
      <c r="G147" s="1317"/>
      <c r="H147" s="1317"/>
      <c r="I147" s="1317"/>
      <c r="J147" s="1317"/>
      <c r="K147" s="1317"/>
      <c r="L147" s="1317"/>
      <c r="M147" s="1332"/>
      <c r="N147" s="1332"/>
      <c r="O147" s="1332"/>
      <c r="P147" s="1332"/>
      <c r="Q147" s="1332"/>
      <c r="R147" s="1332"/>
      <c r="S147" s="1332"/>
      <c r="T147" s="1333"/>
    </row>
    <row r="148" spans="1:20" ht="15" customHeight="1" x14ac:dyDescent="0.2">
      <c r="A148" s="1334"/>
      <c r="B148" s="1224">
        <v>24</v>
      </c>
      <c r="C148" s="1226"/>
      <c r="D148" s="1442"/>
      <c r="E148" s="1442"/>
      <c r="F148" s="1442"/>
      <c r="G148" s="1317"/>
      <c r="H148" s="1317"/>
      <c r="I148" s="1317"/>
      <c r="J148" s="1317"/>
      <c r="K148" s="1317"/>
      <c r="L148" s="1317"/>
      <c r="M148" s="1332"/>
      <c r="N148" s="1332"/>
      <c r="O148" s="1332"/>
      <c r="P148" s="1332"/>
      <c r="Q148" s="1332"/>
      <c r="R148" s="1332"/>
      <c r="S148" s="1332"/>
      <c r="T148" s="1333"/>
    </row>
    <row r="149" spans="1:20" ht="15" customHeight="1" x14ac:dyDescent="0.2">
      <c r="A149" s="1334"/>
      <c r="B149" s="1224">
        <v>25</v>
      </c>
      <c r="C149" s="1226"/>
      <c r="D149" s="1442"/>
      <c r="E149" s="1442"/>
      <c r="F149" s="1442"/>
      <c r="G149" s="1317"/>
      <c r="H149" s="1317"/>
      <c r="I149" s="1317"/>
      <c r="J149" s="1317"/>
      <c r="K149" s="1317"/>
      <c r="L149" s="1317"/>
      <c r="M149" s="1332"/>
      <c r="N149" s="1332"/>
      <c r="O149" s="1332"/>
      <c r="P149" s="1332"/>
      <c r="Q149" s="1332"/>
      <c r="R149" s="1332"/>
      <c r="S149" s="1332"/>
      <c r="T149" s="1333"/>
    </row>
    <row r="150" spans="1:20" ht="15" customHeight="1" x14ac:dyDescent="0.2">
      <c r="A150" s="1334"/>
      <c r="B150" s="1224">
        <v>26</v>
      </c>
      <c r="C150" s="1226"/>
      <c r="D150" s="1442"/>
      <c r="E150" s="1442"/>
      <c r="F150" s="1442"/>
      <c r="G150" s="1317"/>
      <c r="H150" s="1317"/>
      <c r="I150" s="1317"/>
      <c r="J150" s="1317"/>
      <c r="K150" s="1317"/>
      <c r="L150" s="1317"/>
      <c r="M150" s="1332"/>
      <c r="N150" s="1332"/>
      <c r="O150" s="1332"/>
      <c r="P150" s="1332"/>
      <c r="Q150" s="1332"/>
      <c r="R150" s="1332"/>
      <c r="S150" s="1332"/>
      <c r="T150" s="1333"/>
    </row>
    <row r="151" spans="1:20" ht="15" customHeight="1" x14ac:dyDescent="0.2">
      <c r="A151" s="1334"/>
      <c r="B151" s="1224">
        <v>27</v>
      </c>
      <c r="C151" s="1226"/>
      <c r="D151" s="1442"/>
      <c r="E151" s="1442"/>
      <c r="F151" s="1442"/>
      <c r="G151" s="1317"/>
      <c r="H151" s="1317"/>
      <c r="I151" s="1317"/>
      <c r="J151" s="1317"/>
      <c r="K151" s="1317"/>
      <c r="L151" s="1317"/>
      <c r="M151" s="1332"/>
      <c r="N151" s="1332"/>
      <c r="O151" s="1332"/>
      <c r="P151" s="1332"/>
      <c r="Q151" s="1332"/>
      <c r="R151" s="1332"/>
      <c r="S151" s="1332"/>
      <c r="T151" s="1333"/>
    </row>
    <row r="152" spans="1:20" ht="15" customHeight="1" x14ac:dyDescent="0.2">
      <c r="A152" s="1334"/>
      <c r="B152" s="1224">
        <v>28</v>
      </c>
      <c r="C152" s="1226"/>
      <c r="D152" s="1442"/>
      <c r="E152" s="1442"/>
      <c r="F152" s="1442"/>
      <c r="G152" s="1317"/>
      <c r="H152" s="1317"/>
      <c r="I152" s="1317"/>
      <c r="J152" s="1317"/>
      <c r="K152" s="1317"/>
      <c r="L152" s="1317"/>
      <c r="M152" s="1332"/>
      <c r="N152" s="1332"/>
      <c r="O152" s="1332"/>
      <c r="P152" s="1332"/>
      <c r="Q152" s="1332"/>
      <c r="R152" s="1332"/>
      <c r="S152" s="1332"/>
      <c r="T152" s="1333"/>
    </row>
    <row r="153" spans="1:20" ht="15" customHeight="1" x14ac:dyDescent="0.2">
      <c r="A153" s="1334"/>
      <c r="B153" s="1224">
        <v>29</v>
      </c>
      <c r="C153" s="1226"/>
      <c r="D153" s="1442"/>
      <c r="E153" s="1442"/>
      <c r="F153" s="1442"/>
      <c r="G153" s="1317"/>
      <c r="H153" s="1317"/>
      <c r="I153" s="1317"/>
      <c r="J153" s="1317"/>
      <c r="K153" s="1317"/>
      <c r="L153" s="1317"/>
      <c r="M153" s="1332"/>
      <c r="N153" s="1332"/>
      <c r="O153" s="1332"/>
      <c r="P153" s="1332"/>
      <c r="Q153" s="1332"/>
      <c r="R153" s="1332"/>
      <c r="S153" s="1332"/>
      <c r="T153" s="1333"/>
    </row>
    <row r="154" spans="1:20" ht="15" customHeight="1" x14ac:dyDescent="0.2">
      <c r="A154" s="1334"/>
      <c r="B154" s="1224">
        <v>30</v>
      </c>
      <c r="C154" s="1226"/>
      <c r="D154" s="1442"/>
      <c r="E154" s="1442"/>
      <c r="F154" s="1442"/>
      <c r="G154" s="1317"/>
      <c r="H154" s="1317"/>
      <c r="I154" s="1317"/>
      <c r="J154" s="1317"/>
      <c r="K154" s="1317"/>
      <c r="L154" s="1317"/>
      <c r="M154" s="1332"/>
      <c r="N154" s="1332"/>
      <c r="O154" s="1332"/>
      <c r="P154" s="1332"/>
      <c r="Q154" s="1332"/>
      <c r="R154" s="1332"/>
      <c r="S154" s="1332"/>
      <c r="T154" s="1333"/>
    </row>
    <row r="155" spans="1:20" ht="15" customHeight="1" x14ac:dyDescent="0.2">
      <c r="A155" s="1334"/>
      <c r="B155" s="1224">
        <v>31</v>
      </c>
      <c r="C155" s="1226"/>
      <c r="D155" s="1442"/>
      <c r="E155" s="1442"/>
      <c r="F155" s="1442"/>
      <c r="G155" s="1317"/>
      <c r="H155" s="1317"/>
      <c r="I155" s="1317"/>
      <c r="J155" s="1317"/>
      <c r="K155" s="1317"/>
      <c r="L155" s="1317"/>
      <c r="M155" s="1332"/>
      <c r="N155" s="1332"/>
      <c r="O155" s="1332"/>
      <c r="P155" s="1332"/>
      <c r="Q155" s="1332"/>
      <c r="R155" s="1332"/>
      <c r="S155" s="1332"/>
      <c r="T155" s="1333"/>
    </row>
    <row r="156" spans="1:20" ht="15" customHeight="1" x14ac:dyDescent="0.2">
      <c r="A156" s="1334"/>
      <c r="B156" s="1224">
        <v>32</v>
      </c>
      <c r="C156" s="1226"/>
      <c r="D156" s="1442"/>
      <c r="E156" s="1442"/>
      <c r="F156" s="1442"/>
      <c r="G156" s="1317"/>
      <c r="H156" s="1317"/>
      <c r="I156" s="1317"/>
      <c r="J156" s="1317"/>
      <c r="K156" s="1317"/>
      <c r="L156" s="1317"/>
      <c r="M156" s="1332"/>
      <c r="N156" s="1332"/>
      <c r="O156" s="1332"/>
      <c r="P156" s="1332"/>
      <c r="Q156" s="1332"/>
      <c r="R156" s="1332"/>
      <c r="S156" s="1332"/>
      <c r="T156" s="1333"/>
    </row>
    <row r="157" spans="1:20" ht="15" customHeight="1" x14ac:dyDescent="0.2">
      <c r="A157" s="1334"/>
      <c r="B157" s="1224">
        <v>33</v>
      </c>
      <c r="C157" s="1226"/>
      <c r="D157" s="1442"/>
      <c r="E157" s="1442"/>
      <c r="F157" s="1442"/>
      <c r="G157" s="1317"/>
      <c r="H157" s="1317"/>
      <c r="I157" s="1317"/>
      <c r="J157" s="1317"/>
      <c r="K157" s="1317"/>
      <c r="L157" s="1317"/>
      <c r="M157" s="1332"/>
      <c r="N157" s="1332"/>
      <c r="O157" s="1332"/>
      <c r="P157" s="1332"/>
      <c r="Q157" s="1332"/>
      <c r="R157" s="1332"/>
      <c r="S157" s="1332"/>
      <c r="T157" s="1333"/>
    </row>
    <row r="158" spans="1:20" ht="15" customHeight="1" x14ac:dyDescent="0.2">
      <c r="A158" s="1334"/>
      <c r="B158" s="1224">
        <v>34</v>
      </c>
      <c r="C158" s="1226"/>
      <c r="D158" s="1442"/>
      <c r="E158" s="1442"/>
      <c r="F158" s="1442"/>
      <c r="G158" s="1317"/>
      <c r="H158" s="1317"/>
      <c r="I158" s="1317"/>
      <c r="J158" s="1317"/>
      <c r="K158" s="1317"/>
      <c r="L158" s="1317"/>
      <c r="M158" s="1332"/>
      <c r="N158" s="1332"/>
      <c r="O158" s="1332"/>
      <c r="P158" s="1332"/>
      <c r="Q158" s="1332"/>
      <c r="R158" s="1332"/>
      <c r="S158" s="1332"/>
      <c r="T158" s="1333"/>
    </row>
    <row r="159" spans="1:20" ht="15" customHeight="1" x14ac:dyDescent="0.2">
      <c r="A159" s="1334"/>
      <c r="B159" s="1225">
        <v>35</v>
      </c>
      <c r="C159" s="1227"/>
      <c r="D159" s="1415"/>
      <c r="E159" s="1415"/>
      <c r="F159" s="1415"/>
      <c r="G159" s="1319"/>
      <c r="H159" s="1319"/>
      <c r="I159" s="1319"/>
      <c r="J159" s="1319"/>
      <c r="K159" s="1319"/>
      <c r="L159" s="1319"/>
      <c r="M159" s="1332"/>
      <c r="N159" s="1332"/>
      <c r="O159" s="1332"/>
      <c r="P159" s="1332"/>
      <c r="Q159" s="1332"/>
      <c r="R159" s="1332"/>
      <c r="S159" s="1332"/>
      <c r="T159" s="1333"/>
    </row>
    <row r="160" spans="1:20" s="1212" customFormat="1" ht="45" customHeight="1" x14ac:dyDescent="0.25">
      <c r="A160" s="1247" t="s">
        <v>1279</v>
      </c>
      <c r="B160" s="50"/>
      <c r="C160" s="50"/>
      <c r="D160" s="50"/>
      <c r="E160" s="50"/>
      <c r="F160" s="50"/>
      <c r="G160" s="50"/>
      <c r="H160" s="50"/>
      <c r="I160" s="50"/>
      <c r="J160" s="1331"/>
      <c r="K160" s="1331"/>
      <c r="L160" s="1331"/>
      <c r="M160" s="1331"/>
      <c r="N160" s="1331"/>
      <c r="O160" s="1331"/>
      <c r="P160" s="1331"/>
      <c r="Q160" s="1331"/>
      <c r="R160" s="1331"/>
      <c r="S160" s="1331"/>
      <c r="T160" s="1330"/>
    </row>
    <row r="161" spans="1:20" ht="15" customHeight="1" x14ac:dyDescent="0.2">
      <c r="A161" s="1334"/>
      <c r="B161" s="1332"/>
      <c r="C161" s="1332"/>
      <c r="D161" s="1332"/>
      <c r="E161" s="1332"/>
      <c r="F161" s="1332"/>
      <c r="G161" s="1332"/>
      <c r="H161" s="1332"/>
      <c r="I161" s="1332"/>
      <c r="J161" s="1332"/>
      <c r="K161" s="1332"/>
      <c r="L161" s="1332"/>
      <c r="M161" s="1332"/>
      <c r="N161" s="1332"/>
      <c r="O161" s="1332"/>
      <c r="P161" s="1332"/>
      <c r="Q161" s="1332"/>
      <c r="R161" s="1332"/>
      <c r="S161" s="1332"/>
      <c r="T161" s="1333"/>
    </row>
    <row r="162" spans="1:20" ht="15" customHeight="1" x14ac:dyDescent="0.2">
      <c r="A162" s="1334"/>
      <c r="B162" s="1655" t="s">
        <v>1084</v>
      </c>
      <c r="C162" s="1204">
        <v>41715</v>
      </c>
      <c r="D162" s="1203">
        <v>41716</v>
      </c>
      <c r="E162" s="1203">
        <v>41717</v>
      </c>
      <c r="F162" s="1203">
        <v>41718</v>
      </c>
      <c r="G162" s="1201">
        <v>41719</v>
      </c>
      <c r="H162" s="1201">
        <v>41722</v>
      </c>
      <c r="I162" s="1201">
        <v>41723</v>
      </c>
      <c r="J162" s="1201">
        <v>41724</v>
      </c>
      <c r="K162" s="1201">
        <v>41725</v>
      </c>
      <c r="L162" s="1201">
        <v>41726</v>
      </c>
      <c r="M162" s="1332"/>
      <c r="N162" s="1332"/>
      <c r="O162" s="1332"/>
      <c r="P162" s="1332"/>
      <c r="Q162" s="1332"/>
      <c r="R162" s="1332"/>
      <c r="S162" s="1332"/>
      <c r="T162" s="1333"/>
    </row>
    <row r="163" spans="1:20" ht="15" customHeight="1" x14ac:dyDescent="0.2">
      <c r="A163" s="1334"/>
      <c r="B163" s="1223">
        <v>1</v>
      </c>
      <c r="C163" s="1228"/>
      <c r="D163" s="1219"/>
      <c r="E163" s="1219"/>
      <c r="F163" s="1219"/>
      <c r="G163" s="1318"/>
      <c r="H163" s="1318"/>
      <c r="I163" s="1318"/>
      <c r="J163" s="1318"/>
      <c r="K163" s="1318"/>
      <c r="L163" s="1318"/>
      <c r="M163" s="1332"/>
      <c r="N163" s="1332"/>
      <c r="O163" s="1332"/>
      <c r="P163" s="1332"/>
      <c r="Q163" s="1332"/>
      <c r="R163" s="1332"/>
      <c r="S163" s="1332"/>
      <c r="T163" s="1333"/>
    </row>
    <row r="164" spans="1:20" ht="15" customHeight="1" x14ac:dyDescent="0.2">
      <c r="A164" s="1334"/>
      <c r="B164" s="1224">
        <v>2</v>
      </c>
      <c r="C164" s="1226"/>
      <c r="D164" s="1442"/>
      <c r="E164" s="1442"/>
      <c r="F164" s="1442"/>
      <c r="G164" s="1317"/>
      <c r="H164" s="1317"/>
      <c r="I164" s="1317"/>
      <c r="J164" s="1317"/>
      <c r="K164" s="1317"/>
      <c r="L164" s="1317"/>
      <c r="M164" s="1332"/>
      <c r="N164" s="1332"/>
      <c r="O164" s="1332"/>
      <c r="P164" s="1332"/>
      <c r="Q164" s="1332"/>
      <c r="R164" s="1332"/>
      <c r="S164" s="1332"/>
      <c r="T164" s="1333"/>
    </row>
    <row r="165" spans="1:20" ht="15" customHeight="1" x14ac:dyDescent="0.2">
      <c r="A165" s="1334"/>
      <c r="B165" s="1224">
        <v>3</v>
      </c>
      <c r="C165" s="1226"/>
      <c r="D165" s="1442"/>
      <c r="E165" s="1442"/>
      <c r="F165" s="1442"/>
      <c r="G165" s="1317"/>
      <c r="H165" s="1317"/>
      <c r="I165" s="1317"/>
      <c r="J165" s="1317"/>
      <c r="K165" s="1317"/>
      <c r="L165" s="1317"/>
      <c r="M165" s="1332"/>
      <c r="N165" s="1332"/>
      <c r="O165" s="1332"/>
      <c r="P165" s="1332"/>
      <c r="Q165" s="1332"/>
      <c r="R165" s="1332"/>
      <c r="S165" s="1332"/>
      <c r="T165" s="1333"/>
    </row>
    <row r="166" spans="1:20" ht="15" customHeight="1" x14ac:dyDescent="0.2">
      <c r="A166" s="1334"/>
      <c r="B166" s="1224">
        <v>4</v>
      </c>
      <c r="C166" s="1226"/>
      <c r="D166" s="1442"/>
      <c r="E166" s="1442"/>
      <c r="F166" s="1442"/>
      <c r="G166" s="1317"/>
      <c r="H166" s="1317"/>
      <c r="I166" s="1317"/>
      <c r="J166" s="1317"/>
      <c r="K166" s="1317"/>
      <c r="L166" s="1317"/>
      <c r="M166" s="1332"/>
      <c r="N166" s="1332"/>
      <c r="O166" s="1332"/>
      <c r="P166" s="1332"/>
      <c r="Q166" s="1332"/>
      <c r="R166" s="1332"/>
      <c r="S166" s="1332"/>
      <c r="T166" s="1333"/>
    </row>
    <row r="167" spans="1:20" ht="15" customHeight="1" x14ac:dyDescent="0.2">
      <c r="A167" s="1334"/>
      <c r="B167" s="1224">
        <v>5</v>
      </c>
      <c r="C167" s="1226"/>
      <c r="D167" s="1442"/>
      <c r="E167" s="1442"/>
      <c r="F167" s="1442"/>
      <c r="G167" s="1317"/>
      <c r="H167" s="1317"/>
      <c r="I167" s="1317"/>
      <c r="J167" s="1317"/>
      <c r="K167" s="1317"/>
      <c r="L167" s="1317"/>
      <c r="M167" s="1332"/>
      <c r="N167" s="1332"/>
      <c r="O167" s="1332"/>
      <c r="P167" s="1332"/>
      <c r="Q167" s="1332"/>
      <c r="R167" s="1332"/>
      <c r="S167" s="1332"/>
      <c r="T167" s="1333"/>
    </row>
    <row r="168" spans="1:20" ht="15" customHeight="1" x14ac:dyDescent="0.2">
      <c r="A168" s="1334"/>
      <c r="B168" s="1224">
        <v>6</v>
      </c>
      <c r="C168" s="1226"/>
      <c r="D168" s="1442"/>
      <c r="E168" s="1442"/>
      <c r="F168" s="1442"/>
      <c r="G168" s="1317"/>
      <c r="H168" s="1317"/>
      <c r="I168" s="1317"/>
      <c r="J168" s="1317"/>
      <c r="K168" s="1317"/>
      <c r="L168" s="1317"/>
      <c r="M168" s="1332"/>
      <c r="N168" s="1332"/>
      <c r="O168" s="1332"/>
      <c r="P168" s="1332"/>
      <c r="Q168" s="1332"/>
      <c r="R168" s="1332"/>
      <c r="S168" s="1332"/>
      <c r="T168" s="1333"/>
    </row>
    <row r="169" spans="1:20" ht="15" customHeight="1" x14ac:dyDescent="0.2">
      <c r="A169" s="1334"/>
      <c r="B169" s="1224">
        <v>7</v>
      </c>
      <c r="C169" s="1226"/>
      <c r="D169" s="1442"/>
      <c r="E169" s="1442"/>
      <c r="F169" s="1442"/>
      <c r="G169" s="1317"/>
      <c r="H169" s="1317"/>
      <c r="I169" s="1317"/>
      <c r="J169" s="1317"/>
      <c r="K169" s="1317"/>
      <c r="L169" s="1317"/>
      <c r="M169" s="1332"/>
      <c r="N169" s="1332"/>
      <c r="O169" s="1332"/>
      <c r="P169" s="1332"/>
      <c r="Q169" s="1332"/>
      <c r="R169" s="1332"/>
      <c r="S169" s="1332"/>
      <c r="T169" s="1333"/>
    </row>
    <row r="170" spans="1:20" ht="15" customHeight="1" x14ac:dyDescent="0.2">
      <c r="A170" s="1334"/>
      <c r="B170" s="1224">
        <v>8</v>
      </c>
      <c r="C170" s="1226"/>
      <c r="D170" s="1442"/>
      <c r="E170" s="1442"/>
      <c r="F170" s="1442"/>
      <c r="G170" s="1317"/>
      <c r="H170" s="1317"/>
      <c r="I170" s="1317"/>
      <c r="J170" s="1317"/>
      <c r="K170" s="1317"/>
      <c r="L170" s="1317"/>
      <c r="M170" s="1332"/>
      <c r="N170" s="1332"/>
      <c r="O170" s="1332"/>
      <c r="P170" s="1332"/>
      <c r="Q170" s="1332"/>
      <c r="R170" s="1332"/>
      <c r="S170" s="1332"/>
      <c r="T170" s="1333"/>
    </row>
    <row r="171" spans="1:20" ht="15" customHeight="1" x14ac:dyDescent="0.2">
      <c r="A171" s="1334"/>
      <c r="B171" s="1224">
        <v>9</v>
      </c>
      <c r="C171" s="1226"/>
      <c r="D171" s="1442"/>
      <c r="E171" s="1442"/>
      <c r="F171" s="1442"/>
      <c r="G171" s="1317"/>
      <c r="H171" s="1317"/>
      <c r="I171" s="1317"/>
      <c r="J171" s="1317"/>
      <c r="K171" s="1317"/>
      <c r="L171" s="1317"/>
      <c r="M171" s="1332"/>
      <c r="N171" s="1332"/>
      <c r="O171" s="1332"/>
      <c r="P171" s="1332"/>
      <c r="Q171" s="1332"/>
      <c r="R171" s="1332"/>
      <c r="S171" s="1332"/>
      <c r="T171" s="1333"/>
    </row>
    <row r="172" spans="1:20" ht="15" customHeight="1" x14ac:dyDescent="0.2">
      <c r="A172" s="1334"/>
      <c r="B172" s="1224">
        <v>10</v>
      </c>
      <c r="C172" s="1226"/>
      <c r="D172" s="1442"/>
      <c r="E172" s="1442"/>
      <c r="F172" s="1442"/>
      <c r="G172" s="1317"/>
      <c r="H172" s="1317"/>
      <c r="I172" s="1317"/>
      <c r="J172" s="1317"/>
      <c r="K172" s="1317"/>
      <c r="L172" s="1317"/>
      <c r="M172" s="1332"/>
      <c r="N172" s="1332"/>
      <c r="O172" s="1332"/>
      <c r="P172" s="1332"/>
      <c r="Q172" s="1332"/>
      <c r="R172" s="1332"/>
      <c r="S172" s="1332"/>
      <c r="T172" s="1333"/>
    </row>
    <row r="173" spans="1:20" ht="15" customHeight="1" x14ac:dyDescent="0.2">
      <c r="A173" s="1334"/>
      <c r="B173" s="1224">
        <v>11</v>
      </c>
      <c r="C173" s="1226"/>
      <c r="D173" s="1442"/>
      <c r="E173" s="1442"/>
      <c r="F173" s="1442"/>
      <c r="G173" s="1317"/>
      <c r="H173" s="1317"/>
      <c r="I173" s="1317"/>
      <c r="J173" s="1317"/>
      <c r="K173" s="1317"/>
      <c r="L173" s="1317"/>
      <c r="M173" s="1332"/>
      <c r="N173" s="1332"/>
      <c r="O173" s="1332"/>
      <c r="P173" s="1332"/>
      <c r="Q173" s="1332"/>
      <c r="R173" s="1332"/>
      <c r="S173" s="1332"/>
      <c r="T173" s="1333"/>
    </row>
    <row r="174" spans="1:20" ht="15" customHeight="1" x14ac:dyDescent="0.2">
      <c r="A174" s="1334"/>
      <c r="B174" s="1224">
        <v>12</v>
      </c>
      <c r="C174" s="1226"/>
      <c r="D174" s="1442"/>
      <c r="E174" s="1442"/>
      <c r="F174" s="1442"/>
      <c r="G174" s="1317"/>
      <c r="H174" s="1317"/>
      <c r="I174" s="1317"/>
      <c r="J174" s="1317"/>
      <c r="K174" s="1317"/>
      <c r="L174" s="1317"/>
      <c r="M174" s="1332"/>
      <c r="N174" s="1332"/>
      <c r="O174" s="1332"/>
      <c r="P174" s="1332"/>
      <c r="Q174" s="1332"/>
      <c r="R174" s="1332"/>
      <c r="S174" s="1332"/>
      <c r="T174" s="1333"/>
    </row>
    <row r="175" spans="1:20" ht="15" customHeight="1" x14ac:dyDescent="0.2">
      <c r="A175" s="1334"/>
      <c r="B175" s="1224">
        <v>13</v>
      </c>
      <c r="C175" s="1226"/>
      <c r="D175" s="1442"/>
      <c r="E175" s="1442"/>
      <c r="F175" s="1442"/>
      <c r="G175" s="1317"/>
      <c r="H175" s="1317"/>
      <c r="I175" s="1317"/>
      <c r="J175" s="1317"/>
      <c r="K175" s="1317"/>
      <c r="L175" s="1317"/>
      <c r="M175" s="1332"/>
      <c r="N175" s="1332"/>
      <c r="O175" s="1332"/>
      <c r="P175" s="1332"/>
      <c r="Q175" s="1332"/>
      <c r="R175" s="1332"/>
      <c r="S175" s="1332"/>
      <c r="T175" s="1333"/>
    </row>
    <row r="176" spans="1:20" ht="15" customHeight="1" x14ac:dyDescent="0.2">
      <c r="A176" s="1334"/>
      <c r="B176" s="1224">
        <v>14</v>
      </c>
      <c r="C176" s="1226"/>
      <c r="D176" s="1442"/>
      <c r="E176" s="1442"/>
      <c r="F176" s="1442"/>
      <c r="G176" s="1317"/>
      <c r="H176" s="1317"/>
      <c r="I176" s="1317"/>
      <c r="J176" s="1317"/>
      <c r="K176" s="1317"/>
      <c r="L176" s="1317"/>
      <c r="M176" s="1332"/>
      <c r="N176" s="1332"/>
      <c r="O176" s="1332"/>
      <c r="P176" s="1332"/>
      <c r="Q176" s="1332"/>
      <c r="R176" s="1332"/>
      <c r="S176" s="1332"/>
      <c r="T176" s="1333"/>
    </row>
    <row r="177" spans="1:20" ht="15" customHeight="1" x14ac:dyDescent="0.2">
      <c r="A177" s="1334"/>
      <c r="B177" s="1224">
        <v>15</v>
      </c>
      <c r="C177" s="1226"/>
      <c r="D177" s="1442"/>
      <c r="E177" s="1442"/>
      <c r="F177" s="1442"/>
      <c r="G177" s="1317"/>
      <c r="H177" s="1317"/>
      <c r="I177" s="1317"/>
      <c r="J177" s="1317"/>
      <c r="K177" s="1317"/>
      <c r="L177" s="1317"/>
      <c r="M177" s="1332"/>
      <c r="N177" s="1332"/>
      <c r="O177" s="1332"/>
      <c r="P177" s="1332"/>
      <c r="Q177" s="1332"/>
      <c r="R177" s="1332"/>
      <c r="S177" s="1332"/>
      <c r="T177" s="1333"/>
    </row>
    <row r="178" spans="1:20" ht="15" customHeight="1" x14ac:dyDescent="0.2">
      <c r="A178" s="1334"/>
      <c r="B178" s="1224">
        <v>16</v>
      </c>
      <c r="C178" s="1226"/>
      <c r="D178" s="1442"/>
      <c r="E178" s="1442"/>
      <c r="F178" s="1442"/>
      <c r="G178" s="1317"/>
      <c r="H178" s="1317"/>
      <c r="I178" s="1317"/>
      <c r="J178" s="1317"/>
      <c r="K178" s="1317"/>
      <c r="L178" s="1317"/>
      <c r="M178" s="1332"/>
      <c r="N178" s="1332"/>
      <c r="O178" s="1332"/>
      <c r="P178" s="1332"/>
      <c r="Q178" s="1332"/>
      <c r="R178" s="1332"/>
      <c r="S178" s="1332"/>
      <c r="T178" s="1333"/>
    </row>
    <row r="179" spans="1:20" ht="15" customHeight="1" x14ac:dyDescent="0.2">
      <c r="A179" s="1334"/>
      <c r="B179" s="1224">
        <v>17</v>
      </c>
      <c r="C179" s="1226"/>
      <c r="D179" s="1442"/>
      <c r="E179" s="1442"/>
      <c r="F179" s="1442"/>
      <c r="G179" s="1317"/>
      <c r="H179" s="1317"/>
      <c r="I179" s="1317"/>
      <c r="J179" s="1317"/>
      <c r="K179" s="1317"/>
      <c r="L179" s="1317"/>
      <c r="M179" s="1332"/>
      <c r="N179" s="1332"/>
      <c r="O179" s="1332"/>
      <c r="P179" s="1332"/>
      <c r="Q179" s="1332"/>
      <c r="R179" s="1332"/>
      <c r="S179" s="1332"/>
      <c r="T179" s="1333"/>
    </row>
    <row r="180" spans="1:20" ht="15" customHeight="1" x14ac:dyDescent="0.2">
      <c r="A180" s="1334"/>
      <c r="B180" s="1224">
        <v>18</v>
      </c>
      <c r="C180" s="1226"/>
      <c r="D180" s="1442"/>
      <c r="E180" s="1442"/>
      <c r="F180" s="1442"/>
      <c r="G180" s="1317"/>
      <c r="H180" s="1317"/>
      <c r="I180" s="1317"/>
      <c r="J180" s="1317"/>
      <c r="K180" s="1317"/>
      <c r="L180" s="1317"/>
      <c r="M180" s="1332"/>
      <c r="N180" s="1332"/>
      <c r="O180" s="1332"/>
      <c r="P180" s="1332"/>
      <c r="Q180" s="1332"/>
      <c r="R180" s="1332"/>
      <c r="S180" s="1332"/>
      <c r="T180" s="1333"/>
    </row>
    <row r="181" spans="1:20" ht="15" customHeight="1" x14ac:dyDescent="0.2">
      <c r="A181" s="1334"/>
      <c r="B181" s="1224">
        <v>19</v>
      </c>
      <c r="C181" s="1226"/>
      <c r="D181" s="1442"/>
      <c r="E181" s="1442"/>
      <c r="F181" s="1442"/>
      <c r="G181" s="1317"/>
      <c r="H181" s="1317"/>
      <c r="I181" s="1317"/>
      <c r="J181" s="1317"/>
      <c r="K181" s="1317"/>
      <c r="L181" s="1317"/>
      <c r="M181" s="1332"/>
      <c r="N181" s="1332"/>
      <c r="O181" s="1332"/>
      <c r="P181" s="1332"/>
      <c r="Q181" s="1332"/>
      <c r="R181" s="1332"/>
      <c r="S181" s="1332"/>
      <c r="T181" s="1333"/>
    </row>
    <row r="182" spans="1:20" ht="15" customHeight="1" x14ac:dyDescent="0.2">
      <c r="A182" s="1334"/>
      <c r="B182" s="1224">
        <v>20</v>
      </c>
      <c r="C182" s="1226"/>
      <c r="D182" s="1442"/>
      <c r="E182" s="1442"/>
      <c r="F182" s="1442"/>
      <c r="G182" s="1317"/>
      <c r="H182" s="1317"/>
      <c r="I182" s="1317"/>
      <c r="J182" s="1317"/>
      <c r="K182" s="1317"/>
      <c r="L182" s="1317"/>
      <c r="M182" s="1332"/>
      <c r="N182" s="1332"/>
      <c r="O182" s="1332"/>
      <c r="P182" s="1332"/>
      <c r="Q182" s="1332"/>
      <c r="R182" s="1332"/>
      <c r="S182" s="1332"/>
      <c r="T182" s="1333"/>
    </row>
    <row r="183" spans="1:20" ht="15" customHeight="1" x14ac:dyDescent="0.2">
      <c r="A183" s="1334"/>
      <c r="B183" s="1224">
        <v>21</v>
      </c>
      <c r="C183" s="1226"/>
      <c r="D183" s="1442"/>
      <c r="E183" s="1442"/>
      <c r="F183" s="1442"/>
      <c r="G183" s="1317"/>
      <c r="H183" s="1317"/>
      <c r="I183" s="1317"/>
      <c r="J183" s="1317"/>
      <c r="K183" s="1317"/>
      <c r="L183" s="1317"/>
      <c r="M183" s="1332"/>
      <c r="N183" s="1332"/>
      <c r="O183" s="1332"/>
      <c r="P183" s="1332"/>
      <c r="Q183" s="1332"/>
      <c r="R183" s="1332"/>
      <c r="S183" s="1332"/>
      <c r="T183" s="1333"/>
    </row>
    <row r="184" spans="1:20" ht="15" customHeight="1" x14ac:dyDescent="0.2">
      <c r="A184" s="1334"/>
      <c r="B184" s="1224">
        <v>22</v>
      </c>
      <c r="C184" s="1226"/>
      <c r="D184" s="1442"/>
      <c r="E184" s="1442"/>
      <c r="F184" s="1442"/>
      <c r="G184" s="1317"/>
      <c r="H184" s="1317"/>
      <c r="I184" s="1317"/>
      <c r="J184" s="1317"/>
      <c r="K184" s="1317"/>
      <c r="L184" s="1317"/>
      <c r="M184" s="1332"/>
      <c r="N184" s="1332"/>
      <c r="O184" s="1332"/>
      <c r="P184" s="1332"/>
      <c r="Q184" s="1332"/>
      <c r="R184" s="1332"/>
      <c r="S184" s="1332"/>
      <c r="T184" s="1333"/>
    </row>
    <row r="185" spans="1:20" ht="15" customHeight="1" x14ac:dyDescent="0.2">
      <c r="A185" s="1334"/>
      <c r="B185" s="1224">
        <v>23</v>
      </c>
      <c r="C185" s="1226"/>
      <c r="D185" s="1442"/>
      <c r="E185" s="1442"/>
      <c r="F185" s="1442"/>
      <c r="G185" s="1317"/>
      <c r="H185" s="1317"/>
      <c r="I185" s="1317"/>
      <c r="J185" s="1317"/>
      <c r="K185" s="1317"/>
      <c r="L185" s="1317"/>
      <c r="M185" s="1332"/>
      <c r="N185" s="1332"/>
      <c r="O185" s="1332"/>
      <c r="P185" s="1332"/>
      <c r="Q185" s="1332"/>
      <c r="R185" s="1332"/>
      <c r="S185" s="1332"/>
      <c r="T185" s="1333"/>
    </row>
    <row r="186" spans="1:20" ht="15" customHeight="1" x14ac:dyDescent="0.2">
      <c r="A186" s="1334"/>
      <c r="B186" s="1224">
        <v>24</v>
      </c>
      <c r="C186" s="1226"/>
      <c r="D186" s="1442"/>
      <c r="E186" s="1442"/>
      <c r="F186" s="1442"/>
      <c r="G186" s="1317"/>
      <c r="H186" s="1317"/>
      <c r="I186" s="1317"/>
      <c r="J186" s="1317"/>
      <c r="K186" s="1317"/>
      <c r="L186" s="1317"/>
      <c r="M186" s="1332"/>
      <c r="N186" s="1332"/>
      <c r="O186" s="1332"/>
      <c r="P186" s="1332"/>
      <c r="Q186" s="1332"/>
      <c r="R186" s="1332"/>
      <c r="S186" s="1332"/>
      <c r="T186" s="1333"/>
    </row>
    <row r="187" spans="1:20" ht="15" customHeight="1" x14ac:dyDescent="0.2">
      <c r="A187" s="1334"/>
      <c r="B187" s="1224">
        <v>25</v>
      </c>
      <c r="C187" s="1226"/>
      <c r="D187" s="1442"/>
      <c r="E187" s="1442"/>
      <c r="F187" s="1442"/>
      <c r="G187" s="1317"/>
      <c r="H187" s="1317"/>
      <c r="I187" s="1317"/>
      <c r="J187" s="1317"/>
      <c r="K187" s="1317"/>
      <c r="L187" s="1317"/>
      <c r="M187" s="1332"/>
      <c r="N187" s="1332"/>
      <c r="O187" s="1332"/>
      <c r="P187" s="1332"/>
      <c r="Q187" s="1332"/>
      <c r="R187" s="1332"/>
      <c r="S187" s="1332"/>
      <c r="T187" s="1333"/>
    </row>
    <row r="188" spans="1:20" ht="15" customHeight="1" x14ac:dyDescent="0.2">
      <c r="A188" s="1334"/>
      <c r="B188" s="1224">
        <v>26</v>
      </c>
      <c r="C188" s="1226"/>
      <c r="D188" s="1442"/>
      <c r="E188" s="1442"/>
      <c r="F188" s="1442"/>
      <c r="G188" s="1317"/>
      <c r="H188" s="1317"/>
      <c r="I188" s="1317"/>
      <c r="J188" s="1317"/>
      <c r="K188" s="1317"/>
      <c r="L188" s="1317"/>
      <c r="M188" s="1332"/>
      <c r="N188" s="1332"/>
      <c r="O188" s="1332"/>
      <c r="P188" s="1332"/>
      <c r="Q188" s="1332"/>
      <c r="R188" s="1332"/>
      <c r="S188" s="1332"/>
      <c r="T188" s="1333"/>
    </row>
    <row r="189" spans="1:20" ht="15" customHeight="1" x14ac:dyDescent="0.2">
      <c r="A189" s="1334"/>
      <c r="B189" s="1224">
        <v>27</v>
      </c>
      <c r="C189" s="1226"/>
      <c r="D189" s="1442"/>
      <c r="E189" s="1442"/>
      <c r="F189" s="1442"/>
      <c r="G189" s="1317"/>
      <c r="H189" s="1317"/>
      <c r="I189" s="1317"/>
      <c r="J189" s="1317"/>
      <c r="K189" s="1317"/>
      <c r="L189" s="1317"/>
      <c r="M189" s="1332"/>
      <c r="N189" s="1332"/>
      <c r="O189" s="1332"/>
      <c r="P189" s="1332"/>
      <c r="Q189" s="1332"/>
      <c r="R189" s="1332"/>
      <c r="S189" s="1332"/>
      <c r="T189" s="1333"/>
    </row>
    <row r="190" spans="1:20" ht="15" customHeight="1" x14ac:dyDescent="0.2">
      <c r="A190" s="1334"/>
      <c r="B190" s="1224">
        <v>28</v>
      </c>
      <c r="C190" s="1226"/>
      <c r="D190" s="1442"/>
      <c r="E190" s="1442"/>
      <c r="F190" s="1442"/>
      <c r="G190" s="1317"/>
      <c r="H190" s="1317"/>
      <c r="I190" s="1317"/>
      <c r="J190" s="1317"/>
      <c r="K190" s="1317"/>
      <c r="L190" s="1317"/>
      <c r="M190" s="1332"/>
      <c r="N190" s="1332"/>
      <c r="O190" s="1332"/>
      <c r="P190" s="1332"/>
      <c r="Q190" s="1332"/>
      <c r="R190" s="1332"/>
      <c r="S190" s="1332"/>
      <c r="T190" s="1333"/>
    </row>
    <row r="191" spans="1:20" ht="15" customHeight="1" x14ac:dyDescent="0.2">
      <c r="A191" s="1334"/>
      <c r="B191" s="1224">
        <v>29</v>
      </c>
      <c r="C191" s="1226"/>
      <c r="D191" s="1442"/>
      <c r="E191" s="1442"/>
      <c r="F191" s="1442"/>
      <c r="G191" s="1317"/>
      <c r="H191" s="1317"/>
      <c r="I191" s="1317"/>
      <c r="J191" s="1317"/>
      <c r="K191" s="1317"/>
      <c r="L191" s="1317"/>
      <c r="M191" s="1332"/>
      <c r="N191" s="1332"/>
      <c r="O191" s="1332"/>
      <c r="P191" s="1332"/>
      <c r="Q191" s="1332"/>
      <c r="R191" s="1332"/>
      <c r="S191" s="1332"/>
      <c r="T191" s="1333"/>
    </row>
    <row r="192" spans="1:20" ht="15" customHeight="1" x14ac:dyDescent="0.2">
      <c r="A192" s="1334"/>
      <c r="B192" s="1224">
        <v>30</v>
      </c>
      <c r="C192" s="1226"/>
      <c r="D192" s="1442"/>
      <c r="E192" s="1442"/>
      <c r="F192" s="1442"/>
      <c r="G192" s="1317"/>
      <c r="H192" s="1317"/>
      <c r="I192" s="1317"/>
      <c r="J192" s="1317"/>
      <c r="K192" s="1317"/>
      <c r="L192" s="1317"/>
      <c r="M192" s="1332"/>
      <c r="N192" s="1332"/>
      <c r="O192" s="1332"/>
      <c r="P192" s="1332"/>
      <c r="Q192" s="1332"/>
      <c r="R192" s="1332"/>
      <c r="S192" s="1332"/>
      <c r="T192" s="1333"/>
    </row>
    <row r="193" spans="1:20" ht="15" customHeight="1" x14ac:dyDescent="0.2">
      <c r="A193" s="1334"/>
      <c r="B193" s="1224">
        <v>31</v>
      </c>
      <c r="C193" s="1226"/>
      <c r="D193" s="1442"/>
      <c r="E193" s="1442"/>
      <c r="F193" s="1442"/>
      <c r="G193" s="1317"/>
      <c r="H193" s="1317"/>
      <c r="I193" s="1317"/>
      <c r="J193" s="1317"/>
      <c r="K193" s="1317"/>
      <c r="L193" s="1317"/>
      <c r="M193" s="1332"/>
      <c r="N193" s="1332"/>
      <c r="O193" s="1332"/>
      <c r="P193" s="1332"/>
      <c r="Q193" s="1332"/>
      <c r="R193" s="1332"/>
      <c r="S193" s="1332"/>
      <c r="T193" s="1333"/>
    </row>
    <row r="194" spans="1:20" ht="15" customHeight="1" x14ac:dyDescent="0.2">
      <c r="A194" s="1334"/>
      <c r="B194" s="1224">
        <v>32</v>
      </c>
      <c r="C194" s="1226"/>
      <c r="D194" s="1442"/>
      <c r="E194" s="1442"/>
      <c r="F194" s="1442"/>
      <c r="G194" s="1317"/>
      <c r="H194" s="1317"/>
      <c r="I194" s="1317"/>
      <c r="J194" s="1317"/>
      <c r="K194" s="1317"/>
      <c r="L194" s="1317"/>
      <c r="M194" s="1332"/>
      <c r="N194" s="1332"/>
      <c r="O194" s="1332"/>
      <c r="P194" s="1332"/>
      <c r="Q194" s="1332"/>
      <c r="R194" s="1332"/>
      <c r="S194" s="1332"/>
      <c r="T194" s="1333"/>
    </row>
    <row r="195" spans="1:20" ht="15" customHeight="1" x14ac:dyDescent="0.2">
      <c r="A195" s="1334"/>
      <c r="B195" s="1224">
        <v>33</v>
      </c>
      <c r="C195" s="1226"/>
      <c r="D195" s="1442"/>
      <c r="E195" s="1442"/>
      <c r="F195" s="1442"/>
      <c r="G195" s="1317"/>
      <c r="H195" s="1317"/>
      <c r="I195" s="1317"/>
      <c r="J195" s="1317"/>
      <c r="K195" s="1317"/>
      <c r="L195" s="1317"/>
      <c r="M195" s="1332"/>
      <c r="N195" s="1332"/>
      <c r="O195" s="1332"/>
      <c r="P195" s="1332"/>
      <c r="Q195" s="1332"/>
      <c r="R195" s="1332"/>
      <c r="S195" s="1332"/>
      <c r="T195" s="1333"/>
    </row>
    <row r="196" spans="1:20" ht="15" customHeight="1" x14ac:dyDescent="0.2">
      <c r="A196" s="1334"/>
      <c r="B196" s="1224">
        <v>34</v>
      </c>
      <c r="C196" s="1226"/>
      <c r="D196" s="1442"/>
      <c r="E196" s="1442"/>
      <c r="F196" s="1442"/>
      <c r="G196" s="1317"/>
      <c r="H196" s="1317"/>
      <c r="I196" s="1317"/>
      <c r="J196" s="1317"/>
      <c r="K196" s="1317"/>
      <c r="L196" s="1317"/>
      <c r="M196" s="1332"/>
      <c r="N196" s="1332"/>
      <c r="O196" s="1332"/>
      <c r="P196" s="1332"/>
      <c r="Q196" s="1332"/>
      <c r="R196" s="1332"/>
      <c r="S196" s="1332"/>
      <c r="T196" s="1333"/>
    </row>
    <row r="197" spans="1:20" ht="15" customHeight="1" x14ac:dyDescent="0.2">
      <c r="A197" s="1334"/>
      <c r="B197" s="1225">
        <v>35</v>
      </c>
      <c r="C197" s="1227"/>
      <c r="D197" s="1415"/>
      <c r="E197" s="1415"/>
      <c r="F197" s="1415"/>
      <c r="G197" s="1319"/>
      <c r="H197" s="1319"/>
      <c r="I197" s="1319"/>
      <c r="J197" s="1319"/>
      <c r="K197" s="1319"/>
      <c r="L197" s="1319"/>
      <c r="M197" s="1332"/>
      <c r="N197" s="1332"/>
      <c r="O197" s="1332"/>
      <c r="P197" s="1332"/>
      <c r="Q197" s="1332"/>
      <c r="R197" s="1332"/>
      <c r="S197" s="1332"/>
      <c r="T197" s="1333"/>
    </row>
    <row r="198" spans="1:20" s="1212" customFormat="1" ht="15.75" x14ac:dyDescent="0.2">
      <c r="A198" s="1334"/>
      <c r="B198" s="1232"/>
      <c r="C198" s="1232"/>
      <c r="D198" s="1332"/>
      <c r="E198" s="1332"/>
      <c r="F198" s="1332"/>
      <c r="G198" s="1332"/>
      <c r="H198" s="1332"/>
      <c r="I198" s="1332"/>
      <c r="J198" s="1332"/>
      <c r="K198" s="1332"/>
      <c r="L198" s="1332"/>
      <c r="M198" s="1332"/>
      <c r="N198" s="1332"/>
      <c r="O198" s="1332"/>
      <c r="P198" s="1332"/>
      <c r="Q198" s="1332"/>
      <c r="R198" s="1332"/>
      <c r="S198" s="1332"/>
      <c r="T198" s="1333"/>
    </row>
    <row r="199" spans="1:20" ht="30" customHeight="1" x14ac:dyDescent="0.25">
      <c r="A199" s="1245" t="s">
        <v>1280</v>
      </c>
      <c r="B199" s="1210"/>
      <c r="C199" s="1210"/>
      <c r="D199" s="1210"/>
      <c r="E199" s="1210"/>
      <c r="F199" s="1210"/>
      <c r="G199" s="1210"/>
      <c r="H199" s="1210"/>
      <c r="I199" s="1210"/>
      <c r="J199" s="1292"/>
      <c r="K199" s="1292"/>
      <c r="L199" s="1292"/>
      <c r="M199" s="1292"/>
      <c r="N199" s="1292"/>
      <c r="O199" s="1292"/>
      <c r="P199" s="1292"/>
      <c r="Q199" s="1292"/>
      <c r="R199" s="1292"/>
      <c r="S199" s="1292"/>
      <c r="T199" s="1293"/>
    </row>
    <row r="200" spans="1:20" ht="15" customHeight="1" x14ac:dyDescent="0.2">
      <c r="A200" s="1334"/>
      <c r="B200" s="1332"/>
      <c r="C200" s="1332"/>
      <c r="D200" s="1332"/>
      <c r="E200" s="1332"/>
      <c r="F200" s="1332"/>
      <c r="G200" s="1332"/>
      <c r="H200" s="1332"/>
      <c r="I200" s="1332"/>
      <c r="J200" s="1332"/>
      <c r="K200" s="1332"/>
      <c r="L200" s="1332"/>
      <c r="M200" s="1332"/>
      <c r="N200" s="1332"/>
      <c r="O200" s="1332"/>
      <c r="P200" s="1332"/>
      <c r="Q200" s="1332"/>
      <c r="R200" s="1332"/>
      <c r="S200" s="1332"/>
      <c r="T200" s="1333"/>
    </row>
    <row r="201" spans="1:20" ht="15" customHeight="1" x14ac:dyDescent="0.2">
      <c r="A201" s="1334"/>
      <c r="B201" s="1655" t="s">
        <v>1084</v>
      </c>
      <c r="C201" s="1236">
        <v>41715</v>
      </c>
      <c r="D201" s="1237">
        <v>41716</v>
      </c>
      <c r="E201" s="1237">
        <v>41717</v>
      </c>
      <c r="F201" s="1237">
        <v>41718</v>
      </c>
      <c r="G201" s="1238">
        <v>41719</v>
      </c>
      <c r="H201" s="1238">
        <v>41722</v>
      </c>
      <c r="I201" s="1238">
        <v>41723</v>
      </c>
      <c r="J201" s="1238">
        <v>41724</v>
      </c>
      <c r="K201" s="1238">
        <v>41725</v>
      </c>
      <c r="L201" s="1238">
        <v>41726</v>
      </c>
      <c r="M201" s="1332"/>
      <c r="N201" s="1332"/>
      <c r="O201" s="1332"/>
      <c r="P201" s="1332"/>
      <c r="Q201" s="1332"/>
      <c r="R201" s="1332"/>
      <c r="S201" s="1332"/>
      <c r="T201" s="1333"/>
    </row>
    <row r="202" spans="1:20" ht="15" customHeight="1" x14ac:dyDescent="0.2">
      <c r="A202" s="1334"/>
      <c r="B202" s="1233">
        <v>1</v>
      </c>
      <c r="C202" s="1242" t="str">
        <f>IF(AND(ISNUMBER(C240),ISNUMBER(C278),ISNUMBER(C316)),C240*C278/C316,"")</f>
        <v/>
      </c>
      <c r="D202" s="1242" t="str">
        <f t="shared" ref="D202:L202" si="35">IF(AND(ISNUMBER(D240),ISNUMBER(D278),ISNUMBER(D316)),D240*D278/D316,"")</f>
        <v/>
      </c>
      <c r="E202" s="1242" t="str">
        <f t="shared" si="35"/>
        <v/>
      </c>
      <c r="F202" s="1242" t="str">
        <f t="shared" si="35"/>
        <v/>
      </c>
      <c r="G202" s="1242" t="str">
        <f t="shared" si="35"/>
        <v/>
      </c>
      <c r="H202" s="1242" t="str">
        <f t="shared" si="35"/>
        <v/>
      </c>
      <c r="I202" s="1242" t="str">
        <f t="shared" si="35"/>
        <v/>
      </c>
      <c r="J202" s="1242" t="str">
        <f t="shared" si="35"/>
        <v/>
      </c>
      <c r="K202" s="1242" t="str">
        <f t="shared" si="35"/>
        <v/>
      </c>
      <c r="L202" s="1272" t="str">
        <f t="shared" si="35"/>
        <v/>
      </c>
      <c r="M202" s="1332"/>
      <c r="N202" s="1332"/>
      <c r="O202" s="1332"/>
      <c r="P202" s="1332"/>
      <c r="Q202" s="1332"/>
      <c r="R202" s="1332"/>
      <c r="S202" s="1332"/>
      <c r="T202" s="1333"/>
    </row>
    <row r="203" spans="1:20" ht="15" customHeight="1" x14ac:dyDescent="0.2">
      <c r="A203" s="1334"/>
      <c r="B203" s="1234">
        <v>2</v>
      </c>
      <c r="C203" s="1239" t="str">
        <f t="shared" ref="C203:L203" si="36">IF(AND(ISNUMBER(C241),ISNUMBER(C279),ISNUMBER(C317)),C241*C279/C317,"")</f>
        <v/>
      </c>
      <c r="D203" s="1239" t="str">
        <f t="shared" si="36"/>
        <v/>
      </c>
      <c r="E203" s="1239" t="str">
        <f t="shared" si="36"/>
        <v/>
      </c>
      <c r="F203" s="1239" t="str">
        <f t="shared" si="36"/>
        <v/>
      </c>
      <c r="G203" s="1239" t="str">
        <f t="shared" si="36"/>
        <v/>
      </c>
      <c r="H203" s="1239" t="str">
        <f t="shared" si="36"/>
        <v/>
      </c>
      <c r="I203" s="1239" t="str">
        <f t="shared" si="36"/>
        <v/>
      </c>
      <c r="J203" s="1239" t="str">
        <f t="shared" si="36"/>
        <v/>
      </c>
      <c r="K203" s="1239" t="str">
        <f t="shared" si="36"/>
        <v/>
      </c>
      <c r="L203" s="1271" t="str">
        <f t="shared" si="36"/>
        <v/>
      </c>
      <c r="M203" s="1332"/>
      <c r="N203" s="1332"/>
      <c r="O203" s="1332"/>
      <c r="P203" s="1332"/>
      <c r="Q203" s="1332"/>
      <c r="R203" s="1332"/>
      <c r="S203" s="1332"/>
      <c r="T203" s="1333"/>
    </row>
    <row r="204" spans="1:20" ht="15" customHeight="1" x14ac:dyDescent="0.2">
      <c r="A204" s="1334"/>
      <c r="B204" s="1234">
        <v>3</v>
      </c>
      <c r="C204" s="1239" t="str">
        <f t="shared" ref="C204:L204" si="37">IF(AND(ISNUMBER(C242),ISNUMBER(C280),ISNUMBER(C318)),C242*C280/C318,"")</f>
        <v/>
      </c>
      <c r="D204" s="1239" t="str">
        <f t="shared" si="37"/>
        <v/>
      </c>
      <c r="E204" s="1239" t="str">
        <f t="shared" si="37"/>
        <v/>
      </c>
      <c r="F204" s="1239" t="str">
        <f t="shared" si="37"/>
        <v/>
      </c>
      <c r="G204" s="1239" t="str">
        <f t="shared" si="37"/>
        <v/>
      </c>
      <c r="H204" s="1239" t="str">
        <f t="shared" si="37"/>
        <v/>
      </c>
      <c r="I204" s="1239" t="str">
        <f t="shared" si="37"/>
        <v/>
      </c>
      <c r="J204" s="1239" t="str">
        <f t="shared" si="37"/>
        <v/>
      </c>
      <c r="K204" s="1239" t="str">
        <f t="shared" si="37"/>
        <v/>
      </c>
      <c r="L204" s="1271" t="str">
        <f t="shared" si="37"/>
        <v/>
      </c>
      <c r="M204" s="1332"/>
      <c r="N204" s="1332"/>
      <c r="O204" s="1332"/>
      <c r="P204" s="1332"/>
      <c r="Q204" s="1332"/>
      <c r="R204" s="1332"/>
      <c r="S204" s="1332"/>
      <c r="T204" s="1333"/>
    </row>
    <row r="205" spans="1:20" ht="15" customHeight="1" x14ac:dyDescent="0.2">
      <c r="A205" s="1334"/>
      <c r="B205" s="1234">
        <v>4</v>
      </c>
      <c r="C205" s="1239" t="str">
        <f t="shared" ref="C205:L205" si="38">IF(AND(ISNUMBER(C243),ISNUMBER(C281),ISNUMBER(C319)),C243*C281/C319,"")</f>
        <v/>
      </c>
      <c r="D205" s="1239" t="str">
        <f t="shared" si="38"/>
        <v/>
      </c>
      <c r="E205" s="1239" t="str">
        <f t="shared" si="38"/>
        <v/>
      </c>
      <c r="F205" s="1239" t="str">
        <f t="shared" si="38"/>
        <v/>
      </c>
      <c r="G205" s="1239" t="str">
        <f t="shared" si="38"/>
        <v/>
      </c>
      <c r="H205" s="1239" t="str">
        <f t="shared" si="38"/>
        <v/>
      </c>
      <c r="I205" s="1239" t="str">
        <f t="shared" si="38"/>
        <v/>
      </c>
      <c r="J205" s="1239" t="str">
        <f t="shared" si="38"/>
        <v/>
      </c>
      <c r="K205" s="1239" t="str">
        <f t="shared" si="38"/>
        <v/>
      </c>
      <c r="L205" s="1271" t="str">
        <f t="shared" si="38"/>
        <v/>
      </c>
      <c r="M205" s="1332"/>
      <c r="N205" s="1332"/>
      <c r="O205" s="1332"/>
      <c r="P205" s="1332"/>
      <c r="Q205" s="1332"/>
      <c r="R205" s="1332"/>
      <c r="S205" s="1332"/>
      <c r="T205" s="1333"/>
    </row>
    <row r="206" spans="1:20" ht="15" customHeight="1" x14ac:dyDescent="0.2">
      <c r="A206" s="1334"/>
      <c r="B206" s="1234">
        <v>5</v>
      </c>
      <c r="C206" s="1239" t="str">
        <f t="shared" ref="C206:L206" si="39">IF(AND(ISNUMBER(C244),ISNUMBER(C282),ISNUMBER(C320)),C244*C282/C320,"")</f>
        <v/>
      </c>
      <c r="D206" s="1239" t="str">
        <f t="shared" si="39"/>
        <v/>
      </c>
      <c r="E206" s="1239" t="str">
        <f t="shared" si="39"/>
        <v/>
      </c>
      <c r="F206" s="1239" t="str">
        <f t="shared" si="39"/>
        <v/>
      </c>
      <c r="G206" s="1239" t="str">
        <f t="shared" si="39"/>
        <v/>
      </c>
      <c r="H206" s="1239" t="str">
        <f t="shared" si="39"/>
        <v/>
      </c>
      <c r="I206" s="1239" t="str">
        <f t="shared" si="39"/>
        <v/>
      </c>
      <c r="J206" s="1239" t="str">
        <f t="shared" si="39"/>
        <v/>
      </c>
      <c r="K206" s="1239" t="str">
        <f t="shared" si="39"/>
        <v/>
      </c>
      <c r="L206" s="1271" t="str">
        <f t="shared" si="39"/>
        <v/>
      </c>
      <c r="M206" s="1332"/>
      <c r="N206" s="1332"/>
      <c r="O206" s="1332"/>
      <c r="P206" s="1332"/>
      <c r="Q206" s="1332"/>
      <c r="R206" s="1332"/>
      <c r="S206" s="1332"/>
      <c r="T206" s="1333"/>
    </row>
    <row r="207" spans="1:20" ht="15" customHeight="1" x14ac:dyDescent="0.2">
      <c r="A207" s="1334"/>
      <c r="B207" s="1234">
        <v>6</v>
      </c>
      <c r="C207" s="1239" t="str">
        <f t="shared" ref="C207:L207" si="40">IF(AND(ISNUMBER(C245),ISNUMBER(C283),ISNUMBER(C321)),C245*C283/C321,"")</f>
        <v/>
      </c>
      <c r="D207" s="1239" t="str">
        <f t="shared" si="40"/>
        <v/>
      </c>
      <c r="E207" s="1239" t="str">
        <f t="shared" si="40"/>
        <v/>
      </c>
      <c r="F207" s="1239" t="str">
        <f t="shared" si="40"/>
        <v/>
      </c>
      <c r="G207" s="1239" t="str">
        <f t="shared" si="40"/>
        <v/>
      </c>
      <c r="H207" s="1239" t="str">
        <f t="shared" si="40"/>
        <v/>
      </c>
      <c r="I207" s="1239" t="str">
        <f t="shared" si="40"/>
        <v/>
      </c>
      <c r="J207" s="1239" t="str">
        <f t="shared" si="40"/>
        <v/>
      </c>
      <c r="K207" s="1239" t="str">
        <f t="shared" si="40"/>
        <v/>
      </c>
      <c r="L207" s="1271" t="str">
        <f t="shared" si="40"/>
        <v/>
      </c>
      <c r="M207" s="1332"/>
      <c r="N207" s="1332"/>
      <c r="O207" s="1332"/>
      <c r="P207" s="1332"/>
      <c r="Q207" s="1332"/>
      <c r="R207" s="1332"/>
      <c r="S207" s="1332"/>
      <c r="T207" s="1333"/>
    </row>
    <row r="208" spans="1:20" ht="15" customHeight="1" x14ac:dyDescent="0.2">
      <c r="A208" s="1334"/>
      <c r="B208" s="1234">
        <v>7</v>
      </c>
      <c r="C208" s="1239" t="str">
        <f t="shared" ref="C208:L208" si="41">IF(AND(ISNUMBER(C246),ISNUMBER(C284),ISNUMBER(C322)),C246*C284/C322,"")</f>
        <v/>
      </c>
      <c r="D208" s="1239" t="str">
        <f t="shared" si="41"/>
        <v/>
      </c>
      <c r="E208" s="1239" t="str">
        <f t="shared" si="41"/>
        <v/>
      </c>
      <c r="F208" s="1239" t="str">
        <f t="shared" si="41"/>
        <v/>
      </c>
      <c r="G208" s="1239" t="str">
        <f t="shared" si="41"/>
        <v/>
      </c>
      <c r="H208" s="1239" t="str">
        <f t="shared" si="41"/>
        <v/>
      </c>
      <c r="I208" s="1239" t="str">
        <f t="shared" si="41"/>
        <v/>
      </c>
      <c r="J208" s="1239" t="str">
        <f t="shared" si="41"/>
        <v/>
      </c>
      <c r="K208" s="1239" t="str">
        <f t="shared" si="41"/>
        <v/>
      </c>
      <c r="L208" s="1271" t="str">
        <f t="shared" si="41"/>
        <v/>
      </c>
      <c r="M208" s="1332"/>
      <c r="N208" s="1332"/>
      <c r="O208" s="1332"/>
      <c r="P208" s="1332"/>
      <c r="Q208" s="1332"/>
      <c r="R208" s="1332"/>
      <c r="S208" s="1332"/>
      <c r="T208" s="1333"/>
    </row>
    <row r="209" spans="1:20" ht="15" customHeight="1" x14ac:dyDescent="0.2">
      <c r="A209" s="1334"/>
      <c r="B209" s="1234">
        <v>8</v>
      </c>
      <c r="C209" s="1239" t="str">
        <f t="shared" ref="C209:L209" si="42">IF(AND(ISNUMBER(C247),ISNUMBER(C285),ISNUMBER(C323)),C247*C285/C323,"")</f>
        <v/>
      </c>
      <c r="D209" s="1239" t="str">
        <f t="shared" si="42"/>
        <v/>
      </c>
      <c r="E209" s="1239" t="str">
        <f t="shared" si="42"/>
        <v/>
      </c>
      <c r="F209" s="1239" t="str">
        <f t="shared" si="42"/>
        <v/>
      </c>
      <c r="G209" s="1239" t="str">
        <f t="shared" si="42"/>
        <v/>
      </c>
      <c r="H209" s="1239" t="str">
        <f t="shared" si="42"/>
        <v/>
      </c>
      <c r="I209" s="1239" t="str">
        <f t="shared" si="42"/>
        <v/>
      </c>
      <c r="J209" s="1239" t="str">
        <f t="shared" si="42"/>
        <v/>
      </c>
      <c r="K209" s="1239" t="str">
        <f t="shared" si="42"/>
        <v/>
      </c>
      <c r="L209" s="1271" t="str">
        <f t="shared" si="42"/>
        <v/>
      </c>
      <c r="M209" s="1332"/>
      <c r="N209" s="1332"/>
      <c r="O209" s="1332"/>
      <c r="P209" s="1332"/>
      <c r="Q209" s="1332"/>
      <c r="R209" s="1332"/>
      <c r="S209" s="1332"/>
      <c r="T209" s="1333"/>
    </row>
    <row r="210" spans="1:20" ht="15" customHeight="1" x14ac:dyDescent="0.2">
      <c r="A210" s="1334"/>
      <c r="B210" s="1234">
        <v>9</v>
      </c>
      <c r="C210" s="1239" t="str">
        <f t="shared" ref="C210:L210" si="43">IF(AND(ISNUMBER(C248),ISNUMBER(C286),ISNUMBER(C324)),C248*C286/C324,"")</f>
        <v/>
      </c>
      <c r="D210" s="1239" t="str">
        <f t="shared" si="43"/>
        <v/>
      </c>
      <c r="E210" s="1239" t="str">
        <f t="shared" si="43"/>
        <v/>
      </c>
      <c r="F210" s="1239" t="str">
        <f t="shared" si="43"/>
        <v/>
      </c>
      <c r="G210" s="1239" t="str">
        <f t="shared" si="43"/>
        <v/>
      </c>
      <c r="H210" s="1239" t="str">
        <f t="shared" si="43"/>
        <v/>
      </c>
      <c r="I210" s="1239" t="str">
        <f t="shared" si="43"/>
        <v/>
      </c>
      <c r="J210" s="1239" t="str">
        <f t="shared" si="43"/>
        <v/>
      </c>
      <c r="K210" s="1239" t="str">
        <f t="shared" si="43"/>
        <v/>
      </c>
      <c r="L210" s="1271" t="str">
        <f t="shared" si="43"/>
        <v/>
      </c>
      <c r="M210" s="1332"/>
      <c r="N210" s="1332"/>
      <c r="O210" s="1332"/>
      <c r="P210" s="1332"/>
      <c r="Q210" s="1332"/>
      <c r="R210" s="1332"/>
      <c r="S210" s="1332"/>
      <c r="T210" s="1333"/>
    </row>
    <row r="211" spans="1:20" ht="15" customHeight="1" x14ac:dyDescent="0.2">
      <c r="A211" s="1334"/>
      <c r="B211" s="1234">
        <v>10</v>
      </c>
      <c r="C211" s="1239" t="str">
        <f t="shared" ref="C211:L211" si="44">IF(AND(ISNUMBER(C249),ISNUMBER(C287),ISNUMBER(C325)),C249*C287/C325,"")</f>
        <v/>
      </c>
      <c r="D211" s="1239" t="str">
        <f t="shared" si="44"/>
        <v/>
      </c>
      <c r="E211" s="1239" t="str">
        <f t="shared" si="44"/>
        <v/>
      </c>
      <c r="F211" s="1239" t="str">
        <f t="shared" si="44"/>
        <v/>
      </c>
      <c r="G211" s="1239" t="str">
        <f t="shared" si="44"/>
        <v/>
      </c>
      <c r="H211" s="1239" t="str">
        <f t="shared" si="44"/>
        <v/>
      </c>
      <c r="I211" s="1239" t="str">
        <f t="shared" si="44"/>
        <v/>
      </c>
      <c r="J211" s="1239" t="str">
        <f t="shared" si="44"/>
        <v/>
      </c>
      <c r="K211" s="1239" t="str">
        <f t="shared" si="44"/>
        <v/>
      </c>
      <c r="L211" s="1271" t="str">
        <f t="shared" si="44"/>
        <v/>
      </c>
      <c r="M211" s="1332"/>
      <c r="N211" s="1332"/>
      <c r="O211" s="1332"/>
      <c r="P211" s="1332"/>
      <c r="Q211" s="1332"/>
      <c r="R211" s="1332"/>
      <c r="S211" s="1332"/>
      <c r="T211" s="1333"/>
    </row>
    <row r="212" spans="1:20" ht="15" customHeight="1" x14ac:dyDescent="0.2">
      <c r="A212" s="1334"/>
      <c r="B212" s="1234">
        <v>11</v>
      </c>
      <c r="C212" s="1239" t="str">
        <f t="shared" ref="C212:L212" si="45">IF(AND(ISNUMBER(C250),ISNUMBER(C288),ISNUMBER(C326)),C250*C288/C326,"")</f>
        <v/>
      </c>
      <c r="D212" s="1239" t="str">
        <f t="shared" si="45"/>
        <v/>
      </c>
      <c r="E212" s="1239" t="str">
        <f t="shared" si="45"/>
        <v/>
      </c>
      <c r="F212" s="1239" t="str">
        <f t="shared" si="45"/>
        <v/>
      </c>
      <c r="G212" s="1239" t="str">
        <f t="shared" si="45"/>
        <v/>
      </c>
      <c r="H212" s="1239" t="str">
        <f t="shared" si="45"/>
        <v/>
      </c>
      <c r="I212" s="1239" t="str">
        <f t="shared" si="45"/>
        <v/>
      </c>
      <c r="J212" s="1239" t="str">
        <f t="shared" si="45"/>
        <v/>
      </c>
      <c r="K212" s="1239" t="str">
        <f t="shared" si="45"/>
        <v/>
      </c>
      <c r="L212" s="1271" t="str">
        <f t="shared" si="45"/>
        <v/>
      </c>
      <c r="M212" s="1332"/>
      <c r="N212" s="1332"/>
      <c r="O212" s="1332"/>
      <c r="P212" s="1332"/>
      <c r="Q212" s="1332"/>
      <c r="R212" s="1332"/>
      <c r="S212" s="1332"/>
      <c r="T212" s="1333"/>
    </row>
    <row r="213" spans="1:20" ht="15" customHeight="1" x14ac:dyDescent="0.2">
      <c r="A213" s="1334"/>
      <c r="B213" s="1234">
        <v>12</v>
      </c>
      <c r="C213" s="1239" t="str">
        <f t="shared" ref="C213:L213" si="46">IF(AND(ISNUMBER(C251),ISNUMBER(C289),ISNUMBER(C327)),C251*C289/C327,"")</f>
        <v/>
      </c>
      <c r="D213" s="1239" t="str">
        <f t="shared" si="46"/>
        <v/>
      </c>
      <c r="E213" s="1239" t="str">
        <f t="shared" si="46"/>
        <v/>
      </c>
      <c r="F213" s="1239" t="str">
        <f t="shared" si="46"/>
        <v/>
      </c>
      <c r="G213" s="1239" t="str">
        <f t="shared" si="46"/>
        <v/>
      </c>
      <c r="H213" s="1239" t="str">
        <f t="shared" si="46"/>
        <v/>
      </c>
      <c r="I213" s="1239" t="str">
        <f t="shared" si="46"/>
        <v/>
      </c>
      <c r="J213" s="1239" t="str">
        <f t="shared" si="46"/>
        <v/>
      </c>
      <c r="K213" s="1239" t="str">
        <f t="shared" si="46"/>
        <v/>
      </c>
      <c r="L213" s="1271" t="str">
        <f t="shared" si="46"/>
        <v/>
      </c>
      <c r="M213" s="1332"/>
      <c r="N213" s="1332"/>
      <c r="O213" s="1332"/>
      <c r="P213" s="1332"/>
      <c r="Q213" s="1332"/>
      <c r="R213" s="1332"/>
      <c r="S213" s="1332"/>
      <c r="T213" s="1333"/>
    </row>
    <row r="214" spans="1:20" ht="15" customHeight="1" x14ac:dyDescent="0.2">
      <c r="A214" s="1334"/>
      <c r="B214" s="1234">
        <v>13</v>
      </c>
      <c r="C214" s="1239" t="str">
        <f t="shared" ref="C214:L214" si="47">IF(AND(ISNUMBER(C252),ISNUMBER(C290),ISNUMBER(C328)),C252*C290/C328,"")</f>
        <v/>
      </c>
      <c r="D214" s="1239" t="str">
        <f t="shared" si="47"/>
        <v/>
      </c>
      <c r="E214" s="1239" t="str">
        <f t="shared" si="47"/>
        <v/>
      </c>
      <c r="F214" s="1239" t="str">
        <f t="shared" si="47"/>
        <v/>
      </c>
      <c r="G214" s="1239" t="str">
        <f t="shared" si="47"/>
        <v/>
      </c>
      <c r="H214" s="1239" t="str">
        <f t="shared" si="47"/>
        <v/>
      </c>
      <c r="I214" s="1239" t="str">
        <f t="shared" si="47"/>
        <v/>
      </c>
      <c r="J214" s="1239" t="str">
        <f t="shared" si="47"/>
        <v/>
      </c>
      <c r="K214" s="1239" t="str">
        <f t="shared" si="47"/>
        <v/>
      </c>
      <c r="L214" s="1271" t="str">
        <f t="shared" si="47"/>
        <v/>
      </c>
      <c r="M214" s="1332"/>
      <c r="N214" s="1332"/>
      <c r="O214" s="1332"/>
      <c r="P214" s="1332"/>
      <c r="Q214" s="1332"/>
      <c r="R214" s="1332"/>
      <c r="S214" s="1332"/>
      <c r="T214" s="1333"/>
    </row>
    <row r="215" spans="1:20" ht="15" customHeight="1" x14ac:dyDescent="0.2">
      <c r="A215" s="1334"/>
      <c r="B215" s="1234">
        <v>14</v>
      </c>
      <c r="C215" s="1239" t="str">
        <f t="shared" ref="C215:L215" si="48">IF(AND(ISNUMBER(C253),ISNUMBER(C291),ISNUMBER(C329)),C253*C291/C329,"")</f>
        <v/>
      </c>
      <c r="D215" s="1239" t="str">
        <f t="shared" si="48"/>
        <v/>
      </c>
      <c r="E215" s="1239" t="str">
        <f t="shared" si="48"/>
        <v/>
      </c>
      <c r="F215" s="1239" t="str">
        <f t="shared" si="48"/>
        <v/>
      </c>
      <c r="G215" s="1239" t="str">
        <f t="shared" si="48"/>
        <v/>
      </c>
      <c r="H215" s="1239" t="str">
        <f t="shared" si="48"/>
        <v/>
      </c>
      <c r="I215" s="1239" t="str">
        <f t="shared" si="48"/>
        <v/>
      </c>
      <c r="J215" s="1239" t="str">
        <f t="shared" si="48"/>
        <v/>
      </c>
      <c r="K215" s="1239" t="str">
        <f t="shared" si="48"/>
        <v/>
      </c>
      <c r="L215" s="1271" t="str">
        <f t="shared" si="48"/>
        <v/>
      </c>
      <c r="M215" s="1332"/>
      <c r="N215" s="1332"/>
      <c r="O215" s="1332"/>
      <c r="P215" s="1332"/>
      <c r="Q215" s="1332"/>
      <c r="R215" s="1332"/>
      <c r="S215" s="1332"/>
      <c r="T215" s="1333"/>
    </row>
    <row r="216" spans="1:20" ht="15" customHeight="1" x14ac:dyDescent="0.2">
      <c r="A216" s="1334"/>
      <c r="B216" s="1234">
        <v>15</v>
      </c>
      <c r="C216" s="1239" t="str">
        <f t="shared" ref="C216:L216" si="49">IF(AND(ISNUMBER(C254),ISNUMBER(C292),ISNUMBER(C330)),C254*C292/C330,"")</f>
        <v/>
      </c>
      <c r="D216" s="1239" t="str">
        <f t="shared" si="49"/>
        <v/>
      </c>
      <c r="E216" s="1239" t="str">
        <f t="shared" si="49"/>
        <v/>
      </c>
      <c r="F216" s="1239" t="str">
        <f t="shared" si="49"/>
        <v/>
      </c>
      <c r="G216" s="1239" t="str">
        <f t="shared" si="49"/>
        <v/>
      </c>
      <c r="H216" s="1239" t="str">
        <f t="shared" si="49"/>
        <v/>
      </c>
      <c r="I216" s="1239" t="str">
        <f t="shared" si="49"/>
        <v/>
      </c>
      <c r="J216" s="1239" t="str">
        <f t="shared" si="49"/>
        <v/>
      </c>
      <c r="K216" s="1239" t="str">
        <f t="shared" si="49"/>
        <v/>
      </c>
      <c r="L216" s="1271" t="str">
        <f t="shared" si="49"/>
        <v/>
      </c>
      <c r="M216" s="1332"/>
      <c r="N216" s="1332"/>
      <c r="O216" s="1332"/>
      <c r="P216" s="1332"/>
      <c r="Q216" s="1332"/>
      <c r="R216" s="1332"/>
      <c r="S216" s="1332"/>
      <c r="T216" s="1333"/>
    </row>
    <row r="217" spans="1:20" ht="15" customHeight="1" x14ac:dyDescent="0.2">
      <c r="A217" s="1334"/>
      <c r="B217" s="1234">
        <v>16</v>
      </c>
      <c r="C217" s="1239" t="str">
        <f t="shared" ref="C217:L217" si="50">IF(AND(ISNUMBER(C255),ISNUMBER(C293),ISNUMBER(C331)),C255*C293/C331,"")</f>
        <v/>
      </c>
      <c r="D217" s="1239" t="str">
        <f t="shared" si="50"/>
        <v/>
      </c>
      <c r="E217" s="1239" t="str">
        <f t="shared" si="50"/>
        <v/>
      </c>
      <c r="F217" s="1239" t="str">
        <f t="shared" si="50"/>
        <v/>
      </c>
      <c r="G217" s="1239" t="str">
        <f t="shared" si="50"/>
        <v/>
      </c>
      <c r="H217" s="1239" t="str">
        <f t="shared" si="50"/>
        <v/>
      </c>
      <c r="I217" s="1239" t="str">
        <f t="shared" si="50"/>
        <v/>
      </c>
      <c r="J217" s="1239" t="str">
        <f t="shared" si="50"/>
        <v/>
      </c>
      <c r="K217" s="1239" t="str">
        <f t="shared" si="50"/>
        <v/>
      </c>
      <c r="L217" s="1271" t="str">
        <f t="shared" si="50"/>
        <v/>
      </c>
      <c r="M217" s="1332"/>
      <c r="N217" s="1332"/>
      <c r="O217" s="1332"/>
      <c r="P217" s="1332"/>
      <c r="Q217" s="1332"/>
      <c r="R217" s="1332"/>
      <c r="S217" s="1332"/>
      <c r="T217" s="1333"/>
    </row>
    <row r="218" spans="1:20" ht="15" customHeight="1" x14ac:dyDescent="0.2">
      <c r="A218" s="1334"/>
      <c r="B218" s="1234">
        <v>17</v>
      </c>
      <c r="C218" s="1239" t="str">
        <f t="shared" ref="C218:L218" si="51">IF(AND(ISNUMBER(C256),ISNUMBER(C294),ISNUMBER(C332)),C256*C294/C332,"")</f>
        <v/>
      </c>
      <c r="D218" s="1239" t="str">
        <f t="shared" si="51"/>
        <v/>
      </c>
      <c r="E218" s="1239" t="str">
        <f t="shared" si="51"/>
        <v/>
      </c>
      <c r="F218" s="1239" t="str">
        <f t="shared" si="51"/>
        <v/>
      </c>
      <c r="G218" s="1239" t="str">
        <f t="shared" si="51"/>
        <v/>
      </c>
      <c r="H218" s="1239" t="str">
        <f t="shared" si="51"/>
        <v/>
      </c>
      <c r="I218" s="1239" t="str">
        <f t="shared" si="51"/>
        <v/>
      </c>
      <c r="J218" s="1239" t="str">
        <f t="shared" si="51"/>
        <v/>
      </c>
      <c r="K218" s="1239" t="str">
        <f t="shared" si="51"/>
        <v/>
      </c>
      <c r="L218" s="1271" t="str">
        <f t="shared" si="51"/>
        <v/>
      </c>
      <c r="M218" s="1332"/>
      <c r="N218" s="1332"/>
      <c r="O218" s="1332"/>
      <c r="P218" s="1332"/>
      <c r="Q218" s="1332"/>
      <c r="R218" s="1332"/>
      <c r="S218" s="1332"/>
      <c r="T218" s="1333"/>
    </row>
    <row r="219" spans="1:20" ht="15" customHeight="1" x14ac:dyDescent="0.2">
      <c r="A219" s="1334"/>
      <c r="B219" s="1234">
        <v>18</v>
      </c>
      <c r="C219" s="1239" t="str">
        <f t="shared" ref="C219:L219" si="52">IF(AND(ISNUMBER(C257),ISNUMBER(C295),ISNUMBER(C333)),C257*C295/C333,"")</f>
        <v/>
      </c>
      <c r="D219" s="1239" t="str">
        <f t="shared" si="52"/>
        <v/>
      </c>
      <c r="E219" s="1239" t="str">
        <f t="shared" si="52"/>
        <v/>
      </c>
      <c r="F219" s="1239" t="str">
        <f t="shared" si="52"/>
        <v/>
      </c>
      <c r="G219" s="1239" t="str">
        <f t="shared" si="52"/>
        <v/>
      </c>
      <c r="H219" s="1239" t="str">
        <f t="shared" si="52"/>
        <v/>
      </c>
      <c r="I219" s="1239" t="str">
        <f t="shared" si="52"/>
        <v/>
      </c>
      <c r="J219" s="1239" t="str">
        <f t="shared" si="52"/>
        <v/>
      </c>
      <c r="K219" s="1239" t="str">
        <f t="shared" si="52"/>
        <v/>
      </c>
      <c r="L219" s="1271" t="str">
        <f t="shared" si="52"/>
        <v/>
      </c>
      <c r="M219" s="1332"/>
      <c r="N219" s="1332"/>
      <c r="O219" s="1332"/>
      <c r="P219" s="1332"/>
      <c r="Q219" s="1332"/>
      <c r="R219" s="1332"/>
      <c r="S219" s="1332"/>
      <c r="T219" s="1333"/>
    </row>
    <row r="220" spans="1:20" ht="15" customHeight="1" x14ac:dyDescent="0.2">
      <c r="A220" s="1334"/>
      <c r="B220" s="1234">
        <v>19</v>
      </c>
      <c r="C220" s="1239" t="str">
        <f t="shared" ref="C220:L220" si="53">IF(AND(ISNUMBER(C258),ISNUMBER(C296),ISNUMBER(C334)),C258*C296/C334,"")</f>
        <v/>
      </c>
      <c r="D220" s="1239" t="str">
        <f t="shared" si="53"/>
        <v/>
      </c>
      <c r="E220" s="1239" t="str">
        <f t="shared" si="53"/>
        <v/>
      </c>
      <c r="F220" s="1239" t="str">
        <f t="shared" si="53"/>
        <v/>
      </c>
      <c r="G220" s="1239" t="str">
        <f t="shared" si="53"/>
        <v/>
      </c>
      <c r="H220" s="1239" t="str">
        <f t="shared" si="53"/>
        <v/>
      </c>
      <c r="I220" s="1239" t="str">
        <f t="shared" si="53"/>
        <v/>
      </c>
      <c r="J220" s="1239" t="str">
        <f t="shared" si="53"/>
        <v/>
      </c>
      <c r="K220" s="1239" t="str">
        <f t="shared" si="53"/>
        <v/>
      </c>
      <c r="L220" s="1271" t="str">
        <f t="shared" si="53"/>
        <v/>
      </c>
      <c r="M220" s="1332"/>
      <c r="N220" s="1332"/>
      <c r="O220" s="1332"/>
      <c r="P220" s="1332"/>
      <c r="Q220" s="1332"/>
      <c r="R220" s="1332"/>
      <c r="S220" s="1332"/>
      <c r="T220" s="1333"/>
    </row>
    <row r="221" spans="1:20" ht="15" customHeight="1" x14ac:dyDescent="0.2">
      <c r="A221" s="1334"/>
      <c r="B221" s="1234">
        <v>20</v>
      </c>
      <c r="C221" s="1239" t="str">
        <f t="shared" ref="C221:L221" si="54">IF(AND(ISNUMBER(C259),ISNUMBER(C297),ISNUMBER(C335)),C259*C297/C335,"")</f>
        <v/>
      </c>
      <c r="D221" s="1239" t="str">
        <f t="shared" si="54"/>
        <v/>
      </c>
      <c r="E221" s="1239" t="str">
        <f t="shared" si="54"/>
        <v/>
      </c>
      <c r="F221" s="1239" t="str">
        <f t="shared" si="54"/>
        <v/>
      </c>
      <c r="G221" s="1239" t="str">
        <f t="shared" si="54"/>
        <v/>
      </c>
      <c r="H221" s="1239" t="str">
        <f t="shared" si="54"/>
        <v/>
      </c>
      <c r="I221" s="1239" t="str">
        <f t="shared" si="54"/>
        <v/>
      </c>
      <c r="J221" s="1239" t="str">
        <f t="shared" si="54"/>
        <v/>
      </c>
      <c r="K221" s="1239" t="str">
        <f t="shared" si="54"/>
        <v/>
      </c>
      <c r="L221" s="1271" t="str">
        <f t="shared" si="54"/>
        <v/>
      </c>
      <c r="M221" s="1332"/>
      <c r="N221" s="1332"/>
      <c r="O221" s="1332"/>
      <c r="P221" s="1332"/>
      <c r="Q221" s="1332"/>
      <c r="R221" s="1332"/>
      <c r="S221" s="1332"/>
      <c r="T221" s="1333"/>
    </row>
    <row r="222" spans="1:20" ht="15" customHeight="1" x14ac:dyDescent="0.2">
      <c r="A222" s="1334"/>
      <c r="B222" s="1234">
        <v>21</v>
      </c>
      <c r="C222" s="1239" t="str">
        <f t="shared" ref="C222:L222" si="55">IF(AND(ISNUMBER(C260),ISNUMBER(C298),ISNUMBER(C336)),C260*C298/C336,"")</f>
        <v/>
      </c>
      <c r="D222" s="1239" t="str">
        <f t="shared" si="55"/>
        <v/>
      </c>
      <c r="E222" s="1239" t="str">
        <f t="shared" si="55"/>
        <v/>
      </c>
      <c r="F222" s="1239" t="str">
        <f t="shared" si="55"/>
        <v/>
      </c>
      <c r="G222" s="1239" t="str">
        <f t="shared" si="55"/>
        <v/>
      </c>
      <c r="H222" s="1239" t="str">
        <f t="shared" si="55"/>
        <v/>
      </c>
      <c r="I222" s="1239" t="str">
        <f t="shared" si="55"/>
        <v/>
      </c>
      <c r="J222" s="1239" t="str">
        <f t="shared" si="55"/>
        <v/>
      </c>
      <c r="K222" s="1239" t="str">
        <f t="shared" si="55"/>
        <v/>
      </c>
      <c r="L222" s="1271" t="str">
        <f t="shared" si="55"/>
        <v/>
      </c>
      <c r="M222" s="1332"/>
      <c r="N222" s="1332"/>
      <c r="O222" s="1332"/>
      <c r="P222" s="1332"/>
      <c r="Q222" s="1332"/>
      <c r="R222" s="1332"/>
      <c r="S222" s="1332"/>
      <c r="T222" s="1333"/>
    </row>
    <row r="223" spans="1:20" ht="15" customHeight="1" x14ac:dyDescent="0.2">
      <c r="A223" s="1334"/>
      <c r="B223" s="1234">
        <v>22</v>
      </c>
      <c r="C223" s="1239" t="str">
        <f t="shared" ref="C223:L223" si="56">IF(AND(ISNUMBER(C261),ISNUMBER(C299),ISNUMBER(C337)),C261*C299/C337,"")</f>
        <v/>
      </c>
      <c r="D223" s="1239" t="str">
        <f t="shared" si="56"/>
        <v/>
      </c>
      <c r="E223" s="1239" t="str">
        <f t="shared" si="56"/>
        <v/>
      </c>
      <c r="F223" s="1239" t="str">
        <f t="shared" si="56"/>
        <v/>
      </c>
      <c r="G223" s="1239" t="str">
        <f t="shared" si="56"/>
        <v/>
      </c>
      <c r="H223" s="1239" t="str">
        <f t="shared" si="56"/>
        <v/>
      </c>
      <c r="I223" s="1239" t="str">
        <f t="shared" si="56"/>
        <v/>
      </c>
      <c r="J223" s="1239" t="str">
        <f t="shared" si="56"/>
        <v/>
      </c>
      <c r="K223" s="1239" t="str">
        <f t="shared" si="56"/>
        <v/>
      </c>
      <c r="L223" s="1271" t="str">
        <f t="shared" si="56"/>
        <v/>
      </c>
      <c r="M223" s="1332"/>
      <c r="N223" s="1332"/>
      <c r="O223" s="1332"/>
      <c r="P223" s="1332"/>
      <c r="Q223" s="1332"/>
      <c r="R223" s="1332"/>
      <c r="S223" s="1332"/>
      <c r="T223" s="1333"/>
    </row>
    <row r="224" spans="1:20" ht="15" customHeight="1" x14ac:dyDescent="0.2">
      <c r="A224" s="1334"/>
      <c r="B224" s="1234">
        <v>23</v>
      </c>
      <c r="C224" s="1239" t="str">
        <f t="shared" ref="C224:L224" si="57">IF(AND(ISNUMBER(C262),ISNUMBER(C300),ISNUMBER(C338)),C262*C300/C338,"")</f>
        <v/>
      </c>
      <c r="D224" s="1239" t="str">
        <f t="shared" si="57"/>
        <v/>
      </c>
      <c r="E224" s="1239" t="str">
        <f t="shared" si="57"/>
        <v/>
      </c>
      <c r="F224" s="1239" t="str">
        <f t="shared" si="57"/>
        <v/>
      </c>
      <c r="G224" s="1239" t="str">
        <f t="shared" si="57"/>
        <v/>
      </c>
      <c r="H224" s="1239" t="str">
        <f t="shared" si="57"/>
        <v/>
      </c>
      <c r="I224" s="1239" t="str">
        <f t="shared" si="57"/>
        <v/>
      </c>
      <c r="J224" s="1239" t="str">
        <f t="shared" si="57"/>
        <v/>
      </c>
      <c r="K224" s="1239" t="str">
        <f t="shared" si="57"/>
        <v/>
      </c>
      <c r="L224" s="1271" t="str">
        <f t="shared" si="57"/>
        <v/>
      </c>
      <c r="M224" s="1332"/>
      <c r="N224" s="1332"/>
      <c r="O224" s="1332"/>
      <c r="P224" s="1332"/>
      <c r="Q224" s="1332"/>
      <c r="R224" s="1332"/>
      <c r="S224" s="1332"/>
      <c r="T224" s="1333"/>
    </row>
    <row r="225" spans="1:20" ht="15" customHeight="1" x14ac:dyDescent="0.2">
      <c r="A225" s="1334"/>
      <c r="B225" s="1234">
        <v>24</v>
      </c>
      <c r="C225" s="1239" t="str">
        <f t="shared" ref="C225:L225" si="58">IF(AND(ISNUMBER(C263),ISNUMBER(C301),ISNUMBER(C339)),C263*C301/C339,"")</f>
        <v/>
      </c>
      <c r="D225" s="1239" t="str">
        <f t="shared" si="58"/>
        <v/>
      </c>
      <c r="E225" s="1239" t="str">
        <f t="shared" si="58"/>
        <v/>
      </c>
      <c r="F225" s="1239" t="str">
        <f t="shared" si="58"/>
        <v/>
      </c>
      <c r="G225" s="1239" t="str">
        <f t="shared" si="58"/>
        <v/>
      </c>
      <c r="H225" s="1239" t="str">
        <f t="shared" si="58"/>
        <v/>
      </c>
      <c r="I225" s="1239" t="str">
        <f t="shared" si="58"/>
        <v/>
      </c>
      <c r="J225" s="1239" t="str">
        <f t="shared" si="58"/>
        <v/>
      </c>
      <c r="K225" s="1239" t="str">
        <f t="shared" si="58"/>
        <v/>
      </c>
      <c r="L225" s="1271" t="str">
        <f t="shared" si="58"/>
        <v/>
      </c>
      <c r="M225" s="1332"/>
      <c r="N225" s="1332"/>
      <c r="O225" s="1332"/>
      <c r="P225" s="1332"/>
      <c r="Q225" s="1332"/>
      <c r="R225" s="1332"/>
      <c r="S225" s="1332"/>
      <c r="T225" s="1333"/>
    </row>
    <row r="226" spans="1:20" ht="15" customHeight="1" x14ac:dyDescent="0.2">
      <c r="A226" s="1334"/>
      <c r="B226" s="1234">
        <v>25</v>
      </c>
      <c r="C226" s="1239" t="str">
        <f t="shared" ref="C226:L226" si="59">IF(AND(ISNUMBER(C264),ISNUMBER(C302),ISNUMBER(C340)),C264*C302/C340,"")</f>
        <v/>
      </c>
      <c r="D226" s="1239" t="str">
        <f t="shared" si="59"/>
        <v/>
      </c>
      <c r="E226" s="1239" t="str">
        <f t="shared" si="59"/>
        <v/>
      </c>
      <c r="F226" s="1239" t="str">
        <f t="shared" si="59"/>
        <v/>
      </c>
      <c r="G226" s="1239" t="str">
        <f t="shared" si="59"/>
        <v/>
      </c>
      <c r="H226" s="1239" t="str">
        <f t="shared" si="59"/>
        <v/>
      </c>
      <c r="I226" s="1239" t="str">
        <f t="shared" si="59"/>
        <v/>
      </c>
      <c r="J226" s="1239" t="str">
        <f t="shared" si="59"/>
        <v/>
      </c>
      <c r="K226" s="1239" t="str">
        <f t="shared" si="59"/>
        <v/>
      </c>
      <c r="L226" s="1271" t="str">
        <f t="shared" si="59"/>
        <v/>
      </c>
      <c r="M226" s="1332"/>
      <c r="N226" s="1332"/>
      <c r="O226" s="1332"/>
      <c r="P226" s="1332"/>
      <c r="Q226" s="1332"/>
      <c r="R226" s="1332"/>
      <c r="S226" s="1332"/>
      <c r="T226" s="1333"/>
    </row>
    <row r="227" spans="1:20" ht="15" customHeight="1" x14ac:dyDescent="0.2">
      <c r="A227" s="1334"/>
      <c r="B227" s="1234">
        <v>26</v>
      </c>
      <c r="C227" s="1239" t="str">
        <f t="shared" ref="C227:L227" si="60">IF(AND(ISNUMBER(C265),ISNUMBER(C303),ISNUMBER(C341)),C265*C303/C341,"")</f>
        <v/>
      </c>
      <c r="D227" s="1239" t="str">
        <f t="shared" si="60"/>
        <v/>
      </c>
      <c r="E227" s="1239" t="str">
        <f t="shared" si="60"/>
        <v/>
      </c>
      <c r="F227" s="1239" t="str">
        <f t="shared" si="60"/>
        <v/>
      </c>
      <c r="G227" s="1239" t="str">
        <f t="shared" si="60"/>
        <v/>
      </c>
      <c r="H227" s="1239" t="str">
        <f t="shared" si="60"/>
        <v/>
      </c>
      <c r="I227" s="1239" t="str">
        <f t="shared" si="60"/>
        <v/>
      </c>
      <c r="J227" s="1239" t="str">
        <f t="shared" si="60"/>
        <v/>
      </c>
      <c r="K227" s="1239" t="str">
        <f t="shared" si="60"/>
        <v/>
      </c>
      <c r="L227" s="1271" t="str">
        <f t="shared" si="60"/>
        <v/>
      </c>
      <c r="M227" s="1332"/>
      <c r="N227" s="1332"/>
      <c r="O227" s="1332"/>
      <c r="P227" s="1332"/>
      <c r="Q227" s="1332"/>
      <c r="R227" s="1332"/>
      <c r="S227" s="1332"/>
      <c r="T227" s="1333"/>
    </row>
    <row r="228" spans="1:20" ht="15" customHeight="1" x14ac:dyDescent="0.2">
      <c r="A228" s="1334"/>
      <c r="B228" s="1234">
        <v>27</v>
      </c>
      <c r="C228" s="1239" t="str">
        <f t="shared" ref="C228:L228" si="61">IF(AND(ISNUMBER(C266),ISNUMBER(C304),ISNUMBER(C342)),C266*C304/C342,"")</f>
        <v/>
      </c>
      <c r="D228" s="1239" t="str">
        <f t="shared" si="61"/>
        <v/>
      </c>
      <c r="E228" s="1239" t="str">
        <f t="shared" si="61"/>
        <v/>
      </c>
      <c r="F228" s="1239" t="str">
        <f t="shared" si="61"/>
        <v/>
      </c>
      <c r="G228" s="1239" t="str">
        <f t="shared" si="61"/>
        <v/>
      </c>
      <c r="H228" s="1239" t="str">
        <f t="shared" si="61"/>
        <v/>
      </c>
      <c r="I228" s="1239" t="str">
        <f t="shared" si="61"/>
        <v/>
      </c>
      <c r="J228" s="1239" t="str">
        <f t="shared" si="61"/>
        <v/>
      </c>
      <c r="K228" s="1239" t="str">
        <f t="shared" si="61"/>
        <v/>
      </c>
      <c r="L228" s="1271" t="str">
        <f t="shared" si="61"/>
        <v/>
      </c>
      <c r="M228" s="1332"/>
      <c r="N228" s="1332"/>
      <c r="O228" s="1332"/>
      <c r="P228" s="1332"/>
      <c r="Q228" s="1332"/>
      <c r="R228" s="1332"/>
      <c r="S228" s="1332"/>
      <c r="T228" s="1333"/>
    </row>
    <row r="229" spans="1:20" ht="15" customHeight="1" x14ac:dyDescent="0.2">
      <c r="A229" s="1334"/>
      <c r="B229" s="1234">
        <v>28</v>
      </c>
      <c r="C229" s="1239" t="str">
        <f t="shared" ref="C229:L229" si="62">IF(AND(ISNUMBER(C267),ISNUMBER(C305),ISNUMBER(C343)),C267*C305/C343,"")</f>
        <v/>
      </c>
      <c r="D229" s="1239" t="str">
        <f t="shared" si="62"/>
        <v/>
      </c>
      <c r="E229" s="1239" t="str">
        <f t="shared" si="62"/>
        <v/>
      </c>
      <c r="F229" s="1239" t="str">
        <f t="shared" si="62"/>
        <v/>
      </c>
      <c r="G229" s="1239" t="str">
        <f t="shared" si="62"/>
        <v/>
      </c>
      <c r="H229" s="1239" t="str">
        <f t="shared" si="62"/>
        <v/>
      </c>
      <c r="I229" s="1239" t="str">
        <f t="shared" si="62"/>
        <v/>
      </c>
      <c r="J229" s="1239" t="str">
        <f t="shared" si="62"/>
        <v/>
      </c>
      <c r="K229" s="1239" t="str">
        <f t="shared" si="62"/>
        <v/>
      </c>
      <c r="L229" s="1271" t="str">
        <f t="shared" si="62"/>
        <v/>
      </c>
      <c r="M229" s="1332"/>
      <c r="N229" s="1332"/>
      <c r="O229" s="1332"/>
      <c r="P229" s="1332"/>
      <c r="Q229" s="1332"/>
      <c r="R229" s="1332"/>
      <c r="S229" s="1332"/>
      <c r="T229" s="1333"/>
    </row>
    <row r="230" spans="1:20" ht="15" customHeight="1" x14ac:dyDescent="0.2">
      <c r="A230" s="1334"/>
      <c r="B230" s="1234">
        <v>29</v>
      </c>
      <c r="C230" s="1239" t="str">
        <f t="shared" ref="C230:L230" si="63">IF(AND(ISNUMBER(C268),ISNUMBER(C306),ISNUMBER(C344)),C268*C306/C344,"")</f>
        <v/>
      </c>
      <c r="D230" s="1239" t="str">
        <f t="shared" si="63"/>
        <v/>
      </c>
      <c r="E230" s="1239" t="str">
        <f t="shared" si="63"/>
        <v/>
      </c>
      <c r="F230" s="1239" t="str">
        <f t="shared" si="63"/>
        <v/>
      </c>
      <c r="G230" s="1239" t="str">
        <f t="shared" si="63"/>
        <v/>
      </c>
      <c r="H230" s="1239" t="str">
        <f t="shared" si="63"/>
        <v/>
      </c>
      <c r="I230" s="1239" t="str">
        <f t="shared" si="63"/>
        <v/>
      </c>
      <c r="J230" s="1239" t="str">
        <f t="shared" si="63"/>
        <v/>
      </c>
      <c r="K230" s="1239" t="str">
        <f t="shared" si="63"/>
        <v/>
      </c>
      <c r="L230" s="1271" t="str">
        <f t="shared" si="63"/>
        <v/>
      </c>
      <c r="M230" s="1332"/>
      <c r="N230" s="1332"/>
      <c r="O230" s="1332"/>
      <c r="P230" s="1332"/>
      <c r="Q230" s="1332"/>
      <c r="R230" s="1332"/>
      <c r="S230" s="1332"/>
      <c r="T230" s="1333"/>
    </row>
    <row r="231" spans="1:20" ht="15" customHeight="1" x14ac:dyDescent="0.2">
      <c r="A231" s="1334"/>
      <c r="B231" s="1234">
        <v>30</v>
      </c>
      <c r="C231" s="1239" t="str">
        <f t="shared" ref="C231:L231" si="64">IF(AND(ISNUMBER(C269),ISNUMBER(C307),ISNUMBER(C345)),C269*C307/C345,"")</f>
        <v/>
      </c>
      <c r="D231" s="1239" t="str">
        <f t="shared" si="64"/>
        <v/>
      </c>
      <c r="E231" s="1239" t="str">
        <f t="shared" si="64"/>
        <v/>
      </c>
      <c r="F231" s="1239" t="str">
        <f t="shared" si="64"/>
        <v/>
      </c>
      <c r="G231" s="1239" t="str">
        <f t="shared" si="64"/>
        <v/>
      </c>
      <c r="H231" s="1239" t="str">
        <f t="shared" si="64"/>
        <v/>
      </c>
      <c r="I231" s="1239" t="str">
        <f t="shared" si="64"/>
        <v/>
      </c>
      <c r="J231" s="1239" t="str">
        <f t="shared" si="64"/>
        <v/>
      </c>
      <c r="K231" s="1239" t="str">
        <f t="shared" si="64"/>
        <v/>
      </c>
      <c r="L231" s="1271" t="str">
        <f t="shared" si="64"/>
        <v/>
      </c>
      <c r="M231" s="1332"/>
      <c r="N231" s="1332"/>
      <c r="O231" s="1332"/>
      <c r="P231" s="1332"/>
      <c r="Q231" s="1332"/>
      <c r="R231" s="1332"/>
      <c r="S231" s="1332"/>
      <c r="T231" s="1333"/>
    </row>
    <row r="232" spans="1:20" ht="15" customHeight="1" x14ac:dyDescent="0.2">
      <c r="A232" s="1334"/>
      <c r="B232" s="1234">
        <v>31</v>
      </c>
      <c r="C232" s="1239" t="str">
        <f t="shared" ref="C232:L232" si="65">IF(AND(ISNUMBER(C270),ISNUMBER(C308),ISNUMBER(C346)),C270*C308/C346,"")</f>
        <v/>
      </c>
      <c r="D232" s="1239" t="str">
        <f t="shared" si="65"/>
        <v/>
      </c>
      <c r="E232" s="1239" t="str">
        <f t="shared" si="65"/>
        <v/>
      </c>
      <c r="F232" s="1239" t="str">
        <f t="shared" si="65"/>
        <v/>
      </c>
      <c r="G232" s="1239" t="str">
        <f t="shared" si="65"/>
        <v/>
      </c>
      <c r="H232" s="1239" t="str">
        <f t="shared" si="65"/>
        <v/>
      </c>
      <c r="I232" s="1239" t="str">
        <f t="shared" si="65"/>
        <v/>
      </c>
      <c r="J232" s="1239" t="str">
        <f t="shared" si="65"/>
        <v/>
      </c>
      <c r="K232" s="1239" t="str">
        <f t="shared" si="65"/>
        <v/>
      </c>
      <c r="L232" s="1271" t="str">
        <f t="shared" si="65"/>
        <v/>
      </c>
      <c r="M232" s="1332"/>
      <c r="N232" s="1332"/>
      <c r="O232" s="1332"/>
      <c r="P232" s="1332"/>
      <c r="Q232" s="1332"/>
      <c r="R232" s="1332"/>
      <c r="S232" s="1332"/>
      <c r="T232" s="1333"/>
    </row>
    <row r="233" spans="1:20" ht="15" customHeight="1" x14ac:dyDescent="0.2">
      <c r="A233" s="1334"/>
      <c r="B233" s="1234">
        <v>32</v>
      </c>
      <c r="C233" s="1239" t="str">
        <f t="shared" ref="C233:L233" si="66">IF(AND(ISNUMBER(C271),ISNUMBER(C309),ISNUMBER(C347)),C271*C309/C347,"")</f>
        <v/>
      </c>
      <c r="D233" s="1239" t="str">
        <f t="shared" si="66"/>
        <v/>
      </c>
      <c r="E233" s="1239" t="str">
        <f t="shared" si="66"/>
        <v/>
      </c>
      <c r="F233" s="1239" t="str">
        <f t="shared" si="66"/>
        <v/>
      </c>
      <c r="G233" s="1239" t="str">
        <f t="shared" si="66"/>
        <v/>
      </c>
      <c r="H233" s="1239" t="str">
        <f t="shared" si="66"/>
        <v/>
      </c>
      <c r="I233" s="1239" t="str">
        <f t="shared" si="66"/>
        <v/>
      </c>
      <c r="J233" s="1239" t="str">
        <f t="shared" si="66"/>
        <v/>
      </c>
      <c r="K233" s="1239" t="str">
        <f t="shared" si="66"/>
        <v/>
      </c>
      <c r="L233" s="1271" t="str">
        <f t="shared" si="66"/>
        <v/>
      </c>
      <c r="M233" s="1332"/>
      <c r="N233" s="1332"/>
      <c r="O233" s="1332"/>
      <c r="P233" s="1332"/>
      <c r="Q233" s="1332"/>
      <c r="R233" s="1332"/>
      <c r="S233" s="1332"/>
      <c r="T233" s="1333"/>
    </row>
    <row r="234" spans="1:20" ht="15" customHeight="1" x14ac:dyDescent="0.2">
      <c r="A234" s="1334"/>
      <c r="B234" s="1234">
        <v>33</v>
      </c>
      <c r="C234" s="1239" t="str">
        <f t="shared" ref="C234:L234" si="67">IF(AND(ISNUMBER(C272),ISNUMBER(C310),ISNUMBER(C348)),C272*C310/C348,"")</f>
        <v/>
      </c>
      <c r="D234" s="1239" t="str">
        <f t="shared" si="67"/>
        <v/>
      </c>
      <c r="E234" s="1239" t="str">
        <f t="shared" si="67"/>
        <v/>
      </c>
      <c r="F234" s="1239" t="str">
        <f t="shared" si="67"/>
        <v/>
      </c>
      <c r="G234" s="1239" t="str">
        <f t="shared" si="67"/>
        <v/>
      </c>
      <c r="H234" s="1239" t="str">
        <f t="shared" si="67"/>
        <v/>
      </c>
      <c r="I234" s="1239" t="str">
        <f t="shared" si="67"/>
        <v/>
      </c>
      <c r="J234" s="1239" t="str">
        <f t="shared" si="67"/>
        <v/>
      </c>
      <c r="K234" s="1239" t="str">
        <f t="shared" si="67"/>
        <v/>
      </c>
      <c r="L234" s="1271" t="str">
        <f t="shared" si="67"/>
        <v/>
      </c>
      <c r="M234" s="1332"/>
      <c r="N234" s="1332"/>
      <c r="O234" s="1332"/>
      <c r="P234" s="1332"/>
      <c r="Q234" s="1332"/>
      <c r="R234" s="1332"/>
      <c r="S234" s="1332"/>
      <c r="T234" s="1333"/>
    </row>
    <row r="235" spans="1:20" ht="15" customHeight="1" x14ac:dyDescent="0.2">
      <c r="A235" s="1334"/>
      <c r="B235" s="1234">
        <v>34</v>
      </c>
      <c r="C235" s="1239" t="str">
        <f t="shared" ref="C235:L235" si="68">IF(AND(ISNUMBER(C273),ISNUMBER(C311),ISNUMBER(C349)),C273*C311/C349,"")</f>
        <v/>
      </c>
      <c r="D235" s="1239" t="str">
        <f t="shared" si="68"/>
        <v/>
      </c>
      <c r="E235" s="1239" t="str">
        <f t="shared" si="68"/>
        <v/>
      </c>
      <c r="F235" s="1239" t="str">
        <f t="shared" si="68"/>
        <v/>
      </c>
      <c r="G235" s="1239" t="str">
        <f t="shared" si="68"/>
        <v/>
      </c>
      <c r="H235" s="1239" t="str">
        <f t="shared" si="68"/>
        <v/>
      </c>
      <c r="I235" s="1239" t="str">
        <f t="shared" si="68"/>
        <v/>
      </c>
      <c r="J235" s="1239" t="str">
        <f t="shared" si="68"/>
        <v/>
      </c>
      <c r="K235" s="1239" t="str">
        <f t="shared" si="68"/>
        <v/>
      </c>
      <c r="L235" s="1271" t="str">
        <f t="shared" si="68"/>
        <v/>
      </c>
      <c r="M235" s="1332"/>
      <c r="N235" s="1332"/>
      <c r="O235" s="1332"/>
      <c r="P235" s="1332"/>
      <c r="Q235" s="1332"/>
      <c r="R235" s="1332"/>
      <c r="S235" s="1332"/>
      <c r="T235" s="1333"/>
    </row>
    <row r="236" spans="1:20" ht="15" customHeight="1" x14ac:dyDescent="0.2">
      <c r="A236" s="1334"/>
      <c r="B236" s="1235">
        <v>35</v>
      </c>
      <c r="C236" s="1240" t="str">
        <f t="shared" ref="C236:L236" si="69">IF(AND(ISNUMBER(C274),ISNUMBER(C312),ISNUMBER(C350)),C274*C312/C350,"")</f>
        <v/>
      </c>
      <c r="D236" s="1240" t="str">
        <f t="shared" si="69"/>
        <v/>
      </c>
      <c r="E236" s="1240" t="str">
        <f t="shared" si="69"/>
        <v/>
      </c>
      <c r="F236" s="1240" t="str">
        <f t="shared" si="69"/>
        <v/>
      </c>
      <c r="G236" s="1240" t="str">
        <f t="shared" si="69"/>
        <v/>
      </c>
      <c r="H236" s="1240" t="str">
        <f t="shared" si="69"/>
        <v/>
      </c>
      <c r="I236" s="1240" t="str">
        <f t="shared" si="69"/>
        <v/>
      </c>
      <c r="J236" s="1240" t="str">
        <f t="shared" si="69"/>
        <v/>
      </c>
      <c r="K236" s="1240" t="str">
        <f t="shared" si="69"/>
        <v/>
      </c>
      <c r="L236" s="1270" t="str">
        <f t="shared" si="69"/>
        <v/>
      </c>
      <c r="M236" s="1332"/>
      <c r="N236" s="1332"/>
      <c r="O236" s="1332"/>
      <c r="P236" s="1332"/>
      <c r="Q236" s="1332"/>
      <c r="R236" s="1332"/>
      <c r="S236" s="1332"/>
      <c r="T236" s="1333"/>
    </row>
    <row r="237" spans="1:20" s="1212" customFormat="1" ht="45" customHeight="1" x14ac:dyDescent="0.25">
      <c r="A237" s="1247" t="s">
        <v>1281</v>
      </c>
      <c r="B237" s="50"/>
      <c r="C237" s="50"/>
      <c r="D237" s="50"/>
      <c r="E237" s="50"/>
      <c r="F237" s="50"/>
      <c r="G237" s="50"/>
      <c r="H237" s="50"/>
      <c r="I237" s="50"/>
      <c r="J237" s="1331"/>
      <c r="K237" s="1331"/>
      <c r="L237" s="1331"/>
      <c r="M237" s="1331"/>
      <c r="N237" s="1331"/>
      <c r="O237" s="1331"/>
      <c r="P237" s="1331"/>
      <c r="Q237" s="1331"/>
      <c r="R237" s="1331"/>
      <c r="S237" s="1331"/>
      <c r="T237" s="1333"/>
    </row>
    <row r="238" spans="1:20" ht="15" customHeight="1" x14ac:dyDescent="0.2">
      <c r="A238" s="1334"/>
      <c r="B238" s="1332"/>
      <c r="C238" s="1332"/>
      <c r="D238" s="1332"/>
      <c r="E238" s="1332"/>
      <c r="F238" s="1332"/>
      <c r="G238" s="1332"/>
      <c r="H238" s="1332"/>
      <c r="I238" s="1332"/>
      <c r="J238" s="1332"/>
      <c r="K238" s="1332"/>
      <c r="L238" s="1332"/>
      <c r="M238" s="1332"/>
      <c r="N238" s="1332"/>
      <c r="O238" s="1332"/>
      <c r="P238" s="1332"/>
      <c r="Q238" s="1332"/>
      <c r="R238" s="1332"/>
      <c r="S238" s="1332"/>
      <c r="T238" s="1333"/>
    </row>
    <row r="239" spans="1:20" ht="15" customHeight="1" x14ac:dyDescent="0.2">
      <c r="A239" s="1334"/>
      <c r="B239" s="1655" t="s">
        <v>1084</v>
      </c>
      <c r="C239" s="1204">
        <v>41715</v>
      </c>
      <c r="D239" s="1203">
        <v>41716</v>
      </c>
      <c r="E239" s="1203">
        <v>41717</v>
      </c>
      <c r="F239" s="1203">
        <v>41718</v>
      </c>
      <c r="G239" s="1201">
        <v>41719</v>
      </c>
      <c r="H239" s="1201">
        <v>41722</v>
      </c>
      <c r="I239" s="1201">
        <v>41723</v>
      </c>
      <c r="J239" s="1201">
        <v>41724</v>
      </c>
      <c r="K239" s="1201">
        <v>41725</v>
      </c>
      <c r="L239" s="1201">
        <v>41726</v>
      </c>
      <c r="M239" s="1332"/>
      <c r="N239" s="1332"/>
      <c r="O239" s="1332"/>
      <c r="P239" s="1332"/>
      <c r="Q239" s="1332"/>
      <c r="R239" s="1332"/>
      <c r="S239" s="1332"/>
      <c r="T239" s="1333"/>
    </row>
    <row r="240" spans="1:20" ht="15" customHeight="1" x14ac:dyDescent="0.2">
      <c r="A240" s="1334"/>
      <c r="B240" s="1223">
        <v>1</v>
      </c>
      <c r="C240" s="1228"/>
      <c r="D240" s="1219"/>
      <c r="E240" s="1219"/>
      <c r="F240" s="1219"/>
      <c r="G240" s="1318"/>
      <c r="H240" s="1318"/>
      <c r="I240" s="1318"/>
      <c r="J240" s="1318"/>
      <c r="K240" s="1318"/>
      <c r="L240" s="1318"/>
      <c r="M240" s="1332"/>
      <c r="N240" s="1332"/>
      <c r="O240" s="1332"/>
      <c r="P240" s="1332"/>
      <c r="Q240" s="1332"/>
      <c r="R240" s="1332"/>
      <c r="S240" s="1332"/>
      <c r="T240" s="1333"/>
    </row>
    <row r="241" spans="1:20" ht="15" customHeight="1" x14ac:dyDescent="0.2">
      <c r="A241" s="1334"/>
      <c r="B241" s="1224">
        <v>2</v>
      </c>
      <c r="C241" s="1226"/>
      <c r="D241" s="1442"/>
      <c r="E241" s="1442"/>
      <c r="F241" s="1442"/>
      <c r="G241" s="1317"/>
      <c r="H241" s="1317"/>
      <c r="I241" s="1317"/>
      <c r="J241" s="1317"/>
      <c r="K241" s="1317"/>
      <c r="L241" s="1317"/>
      <c r="M241" s="1332"/>
      <c r="N241" s="1332"/>
      <c r="O241" s="1332"/>
      <c r="P241" s="1332"/>
      <c r="Q241" s="1332"/>
      <c r="R241" s="1332"/>
      <c r="S241" s="1332"/>
      <c r="T241" s="1333"/>
    </row>
    <row r="242" spans="1:20" ht="15" customHeight="1" x14ac:dyDescent="0.2">
      <c r="A242" s="1334"/>
      <c r="B242" s="1224">
        <v>3</v>
      </c>
      <c r="C242" s="1226"/>
      <c r="D242" s="1442"/>
      <c r="E242" s="1442"/>
      <c r="F242" s="1442"/>
      <c r="G242" s="1317"/>
      <c r="H242" s="1317"/>
      <c r="I242" s="1317"/>
      <c r="J242" s="1317"/>
      <c r="K242" s="1317"/>
      <c r="L242" s="1317"/>
      <c r="M242" s="1332"/>
      <c r="N242" s="1332"/>
      <c r="O242" s="1332"/>
      <c r="P242" s="1332"/>
      <c r="Q242" s="1332"/>
      <c r="R242" s="1332"/>
      <c r="S242" s="1332"/>
      <c r="T242" s="1333"/>
    </row>
    <row r="243" spans="1:20" ht="15" customHeight="1" x14ac:dyDescent="0.2">
      <c r="A243" s="1334"/>
      <c r="B243" s="1224">
        <v>4</v>
      </c>
      <c r="C243" s="1226"/>
      <c r="D243" s="1442"/>
      <c r="E243" s="1442"/>
      <c r="F243" s="1442"/>
      <c r="G243" s="1317"/>
      <c r="H243" s="1317"/>
      <c r="I243" s="1317"/>
      <c r="J243" s="1317"/>
      <c r="K243" s="1317"/>
      <c r="L243" s="1317"/>
      <c r="M243" s="1332"/>
      <c r="N243" s="1332"/>
      <c r="O243" s="1332"/>
      <c r="P243" s="1332"/>
      <c r="Q243" s="1332"/>
      <c r="R243" s="1332"/>
      <c r="S243" s="1332"/>
      <c r="T243" s="1333"/>
    </row>
    <row r="244" spans="1:20" ht="15" customHeight="1" x14ac:dyDescent="0.2">
      <c r="A244" s="1334"/>
      <c r="B244" s="1224">
        <v>5</v>
      </c>
      <c r="C244" s="1226"/>
      <c r="D244" s="1442"/>
      <c r="E244" s="1442"/>
      <c r="F244" s="1442"/>
      <c r="G244" s="1317"/>
      <c r="H244" s="1317"/>
      <c r="I244" s="1317"/>
      <c r="J244" s="1317"/>
      <c r="K244" s="1317"/>
      <c r="L244" s="1317"/>
      <c r="M244" s="1332"/>
      <c r="N244" s="1332"/>
      <c r="O244" s="1332"/>
      <c r="P244" s="1332"/>
      <c r="Q244" s="1332"/>
      <c r="R244" s="1332"/>
      <c r="S244" s="1332"/>
      <c r="T244" s="1333"/>
    </row>
    <row r="245" spans="1:20" ht="15" customHeight="1" x14ac:dyDescent="0.2">
      <c r="A245" s="1334"/>
      <c r="B245" s="1224">
        <v>6</v>
      </c>
      <c r="C245" s="1226"/>
      <c r="D245" s="1442"/>
      <c r="E245" s="1442"/>
      <c r="F245" s="1442"/>
      <c r="G245" s="1317"/>
      <c r="H245" s="1317"/>
      <c r="I245" s="1317"/>
      <c r="J245" s="1317"/>
      <c r="K245" s="1317"/>
      <c r="L245" s="1317"/>
      <c r="M245" s="1332"/>
      <c r="N245" s="1332"/>
      <c r="O245" s="1332"/>
      <c r="P245" s="1332"/>
      <c r="Q245" s="1332"/>
      <c r="R245" s="1332"/>
      <c r="S245" s="1332"/>
      <c r="T245" s="1333"/>
    </row>
    <row r="246" spans="1:20" ht="15" customHeight="1" x14ac:dyDescent="0.2">
      <c r="A246" s="1334"/>
      <c r="B246" s="1224">
        <v>7</v>
      </c>
      <c r="C246" s="1226"/>
      <c r="D246" s="1442"/>
      <c r="E246" s="1442"/>
      <c r="F246" s="1442"/>
      <c r="G246" s="1317"/>
      <c r="H246" s="1317"/>
      <c r="I246" s="1317"/>
      <c r="J246" s="1317"/>
      <c r="K246" s="1317"/>
      <c r="L246" s="1317"/>
      <c r="M246" s="1332"/>
      <c r="N246" s="1332"/>
      <c r="O246" s="1332"/>
      <c r="P246" s="1332"/>
      <c r="Q246" s="1332"/>
      <c r="R246" s="1332"/>
      <c r="S246" s="1332"/>
      <c r="T246" s="1333"/>
    </row>
    <row r="247" spans="1:20" ht="15" customHeight="1" x14ac:dyDescent="0.2">
      <c r="A247" s="1334"/>
      <c r="B247" s="1224">
        <v>8</v>
      </c>
      <c r="C247" s="1226"/>
      <c r="D247" s="1442"/>
      <c r="E247" s="1442"/>
      <c r="F247" s="1442"/>
      <c r="G247" s="1317"/>
      <c r="H247" s="1317"/>
      <c r="I247" s="1317"/>
      <c r="J247" s="1317"/>
      <c r="K247" s="1317"/>
      <c r="L247" s="1317"/>
      <c r="M247" s="1332"/>
      <c r="N247" s="1332"/>
      <c r="O247" s="1332"/>
      <c r="P247" s="1332"/>
      <c r="Q247" s="1332"/>
      <c r="R247" s="1332"/>
      <c r="S247" s="1332"/>
      <c r="T247" s="1333"/>
    </row>
    <row r="248" spans="1:20" ht="15" customHeight="1" x14ac:dyDescent="0.2">
      <c r="A248" s="1334"/>
      <c r="B248" s="1224">
        <v>9</v>
      </c>
      <c r="C248" s="1226"/>
      <c r="D248" s="1442"/>
      <c r="E248" s="1442"/>
      <c r="F248" s="1442"/>
      <c r="G248" s="1317"/>
      <c r="H248" s="1317"/>
      <c r="I248" s="1317"/>
      <c r="J248" s="1317"/>
      <c r="K248" s="1317"/>
      <c r="L248" s="1317"/>
      <c r="M248" s="1332"/>
      <c r="N248" s="1332"/>
      <c r="O248" s="1332"/>
      <c r="P248" s="1332"/>
      <c r="Q248" s="1332"/>
      <c r="R248" s="1332"/>
      <c r="S248" s="1332"/>
      <c r="T248" s="1333"/>
    </row>
    <row r="249" spans="1:20" ht="15" customHeight="1" x14ac:dyDescent="0.2">
      <c r="A249" s="1334"/>
      <c r="B249" s="1224">
        <v>10</v>
      </c>
      <c r="C249" s="1226"/>
      <c r="D249" s="1442"/>
      <c r="E249" s="1442"/>
      <c r="F249" s="1442"/>
      <c r="G249" s="1317"/>
      <c r="H249" s="1317"/>
      <c r="I249" s="1317"/>
      <c r="J249" s="1317"/>
      <c r="K249" s="1317"/>
      <c r="L249" s="1317"/>
      <c r="M249" s="1332"/>
      <c r="N249" s="1332"/>
      <c r="O249" s="1332"/>
      <c r="P249" s="1332"/>
      <c r="Q249" s="1332"/>
      <c r="R249" s="1332"/>
      <c r="S249" s="1332"/>
      <c r="T249" s="1333"/>
    </row>
    <row r="250" spans="1:20" ht="15" customHeight="1" x14ac:dyDescent="0.2">
      <c r="A250" s="1334"/>
      <c r="B250" s="1224">
        <v>11</v>
      </c>
      <c r="C250" s="1226"/>
      <c r="D250" s="1442"/>
      <c r="E250" s="1442"/>
      <c r="F250" s="1442"/>
      <c r="G250" s="1317"/>
      <c r="H250" s="1317"/>
      <c r="I250" s="1317"/>
      <c r="J250" s="1317"/>
      <c r="K250" s="1317"/>
      <c r="L250" s="1317"/>
      <c r="M250" s="1332"/>
      <c r="N250" s="1332"/>
      <c r="O250" s="1332"/>
      <c r="P250" s="1332"/>
      <c r="Q250" s="1332"/>
      <c r="R250" s="1332"/>
      <c r="S250" s="1332"/>
      <c r="T250" s="1333"/>
    </row>
    <row r="251" spans="1:20" ht="15" customHeight="1" x14ac:dyDescent="0.2">
      <c r="A251" s="1334"/>
      <c r="B251" s="1224">
        <v>12</v>
      </c>
      <c r="C251" s="1226"/>
      <c r="D251" s="1442"/>
      <c r="E251" s="1442"/>
      <c r="F251" s="1442"/>
      <c r="G251" s="1317"/>
      <c r="H251" s="1317"/>
      <c r="I251" s="1317"/>
      <c r="J251" s="1317"/>
      <c r="K251" s="1317"/>
      <c r="L251" s="1317"/>
      <c r="M251" s="1332"/>
      <c r="N251" s="1332"/>
      <c r="O251" s="1332"/>
      <c r="P251" s="1332"/>
      <c r="Q251" s="1332"/>
      <c r="R251" s="1332"/>
      <c r="S251" s="1332"/>
      <c r="T251" s="1333"/>
    </row>
    <row r="252" spans="1:20" ht="15" customHeight="1" x14ac:dyDescent="0.2">
      <c r="A252" s="1334"/>
      <c r="B252" s="1224">
        <v>13</v>
      </c>
      <c r="C252" s="1226"/>
      <c r="D252" s="1442"/>
      <c r="E252" s="1442"/>
      <c r="F252" s="1442"/>
      <c r="G252" s="1317"/>
      <c r="H252" s="1317"/>
      <c r="I252" s="1317"/>
      <c r="J252" s="1317"/>
      <c r="K252" s="1317"/>
      <c r="L252" s="1317"/>
      <c r="M252" s="1332"/>
      <c r="N252" s="1332"/>
      <c r="O252" s="1332"/>
      <c r="P252" s="1332"/>
      <c r="Q252" s="1332"/>
      <c r="R252" s="1332"/>
      <c r="S252" s="1332"/>
      <c r="T252" s="1333"/>
    </row>
    <row r="253" spans="1:20" ht="15" customHeight="1" x14ac:dyDescent="0.2">
      <c r="A253" s="1334"/>
      <c r="B253" s="1224">
        <v>14</v>
      </c>
      <c r="C253" s="1226"/>
      <c r="D253" s="1442"/>
      <c r="E253" s="1442"/>
      <c r="F253" s="1442"/>
      <c r="G253" s="1317"/>
      <c r="H253" s="1317"/>
      <c r="I253" s="1317"/>
      <c r="J253" s="1317"/>
      <c r="K253" s="1317"/>
      <c r="L253" s="1317"/>
      <c r="M253" s="1332"/>
      <c r="N253" s="1332"/>
      <c r="O253" s="1332"/>
      <c r="P253" s="1332"/>
      <c r="Q253" s="1332"/>
      <c r="R253" s="1332"/>
      <c r="S253" s="1332"/>
      <c r="T253" s="1333"/>
    </row>
    <row r="254" spans="1:20" ht="15" customHeight="1" x14ac:dyDescent="0.2">
      <c r="A254" s="1334"/>
      <c r="B254" s="1224">
        <v>15</v>
      </c>
      <c r="C254" s="1226"/>
      <c r="D254" s="1442"/>
      <c r="E254" s="1442"/>
      <c r="F254" s="1442"/>
      <c r="G254" s="1317"/>
      <c r="H254" s="1317"/>
      <c r="I254" s="1317"/>
      <c r="J254" s="1317"/>
      <c r="K254" s="1317"/>
      <c r="L254" s="1317"/>
      <c r="M254" s="1332"/>
      <c r="N254" s="1332"/>
      <c r="O254" s="1332"/>
      <c r="P254" s="1332"/>
      <c r="Q254" s="1332"/>
      <c r="R254" s="1332"/>
      <c r="S254" s="1332"/>
      <c r="T254" s="1333"/>
    </row>
    <row r="255" spans="1:20" ht="15" customHeight="1" x14ac:dyDescent="0.2">
      <c r="A255" s="1334"/>
      <c r="B255" s="1224">
        <v>16</v>
      </c>
      <c r="C255" s="1226"/>
      <c r="D255" s="1442"/>
      <c r="E255" s="1442"/>
      <c r="F255" s="1442"/>
      <c r="G255" s="1317"/>
      <c r="H255" s="1317"/>
      <c r="I255" s="1317"/>
      <c r="J255" s="1317"/>
      <c r="K255" s="1317"/>
      <c r="L255" s="1317"/>
      <c r="M255" s="1332"/>
      <c r="N255" s="1332"/>
      <c r="O255" s="1332"/>
      <c r="P255" s="1332"/>
      <c r="Q255" s="1332"/>
      <c r="R255" s="1332"/>
      <c r="S255" s="1332"/>
      <c r="T255" s="1333"/>
    </row>
    <row r="256" spans="1:20" ht="15" customHeight="1" x14ac:dyDescent="0.2">
      <c r="A256" s="1334"/>
      <c r="B256" s="1224">
        <v>17</v>
      </c>
      <c r="C256" s="1226"/>
      <c r="D256" s="1442"/>
      <c r="E256" s="1442"/>
      <c r="F256" s="1442"/>
      <c r="G256" s="1317"/>
      <c r="H256" s="1317"/>
      <c r="I256" s="1317"/>
      <c r="J256" s="1317"/>
      <c r="K256" s="1317"/>
      <c r="L256" s="1317"/>
      <c r="M256" s="1332"/>
      <c r="N256" s="1332"/>
      <c r="O256" s="1332"/>
      <c r="P256" s="1332"/>
      <c r="Q256" s="1332"/>
      <c r="R256" s="1332"/>
      <c r="S256" s="1332"/>
      <c r="T256" s="1333"/>
    </row>
    <row r="257" spans="1:20" ht="15" customHeight="1" x14ac:dyDescent="0.2">
      <c r="A257" s="1334"/>
      <c r="B257" s="1224">
        <v>18</v>
      </c>
      <c r="C257" s="1226"/>
      <c r="D257" s="1442"/>
      <c r="E257" s="1442"/>
      <c r="F257" s="1442"/>
      <c r="G257" s="1317"/>
      <c r="H257" s="1317"/>
      <c r="I257" s="1317"/>
      <c r="J257" s="1317"/>
      <c r="K257" s="1317"/>
      <c r="L257" s="1317"/>
      <c r="M257" s="1332"/>
      <c r="N257" s="1332"/>
      <c r="O257" s="1332"/>
      <c r="P257" s="1332"/>
      <c r="Q257" s="1332"/>
      <c r="R257" s="1332"/>
      <c r="S257" s="1332"/>
      <c r="T257" s="1333"/>
    </row>
    <row r="258" spans="1:20" ht="15" customHeight="1" x14ac:dyDescent="0.2">
      <c r="A258" s="1334"/>
      <c r="B258" s="1224">
        <v>19</v>
      </c>
      <c r="C258" s="1226"/>
      <c r="D258" s="1442"/>
      <c r="E258" s="1442"/>
      <c r="F258" s="1442"/>
      <c r="G258" s="1317"/>
      <c r="H258" s="1317"/>
      <c r="I258" s="1317"/>
      <c r="J258" s="1317"/>
      <c r="K258" s="1317"/>
      <c r="L258" s="1317"/>
      <c r="M258" s="1332"/>
      <c r="N258" s="1332"/>
      <c r="O258" s="1332"/>
      <c r="P258" s="1332"/>
      <c r="Q258" s="1332"/>
      <c r="R258" s="1332"/>
      <c r="S258" s="1332"/>
      <c r="T258" s="1333"/>
    </row>
    <row r="259" spans="1:20" ht="15" customHeight="1" x14ac:dyDescent="0.2">
      <c r="A259" s="1334"/>
      <c r="B259" s="1224">
        <v>20</v>
      </c>
      <c r="C259" s="1226"/>
      <c r="D259" s="1442"/>
      <c r="E259" s="1442"/>
      <c r="F259" s="1442"/>
      <c r="G259" s="1317"/>
      <c r="H259" s="1317"/>
      <c r="I259" s="1317"/>
      <c r="J259" s="1317"/>
      <c r="K259" s="1317"/>
      <c r="L259" s="1317"/>
      <c r="M259" s="1332"/>
      <c r="N259" s="1332"/>
      <c r="O259" s="1332"/>
      <c r="P259" s="1332"/>
      <c r="Q259" s="1332"/>
      <c r="R259" s="1332"/>
      <c r="S259" s="1332"/>
      <c r="T259" s="1333"/>
    </row>
    <row r="260" spans="1:20" ht="15" customHeight="1" x14ac:dyDescent="0.2">
      <c r="A260" s="1334"/>
      <c r="B260" s="1224">
        <v>21</v>
      </c>
      <c r="C260" s="1226"/>
      <c r="D260" s="1442"/>
      <c r="E260" s="1442"/>
      <c r="F260" s="1442"/>
      <c r="G260" s="1317"/>
      <c r="H260" s="1317"/>
      <c r="I260" s="1317"/>
      <c r="J260" s="1317"/>
      <c r="K260" s="1317"/>
      <c r="L260" s="1317"/>
      <c r="M260" s="1332"/>
      <c r="N260" s="1332"/>
      <c r="O260" s="1332"/>
      <c r="P260" s="1332"/>
      <c r="Q260" s="1332"/>
      <c r="R260" s="1332"/>
      <c r="S260" s="1332"/>
      <c r="T260" s="1333"/>
    </row>
    <row r="261" spans="1:20" ht="15" customHeight="1" x14ac:dyDescent="0.2">
      <c r="A261" s="1334"/>
      <c r="B261" s="1224">
        <v>22</v>
      </c>
      <c r="C261" s="1226"/>
      <c r="D261" s="1442"/>
      <c r="E261" s="1442"/>
      <c r="F261" s="1442"/>
      <c r="G261" s="1317"/>
      <c r="H261" s="1317"/>
      <c r="I261" s="1317"/>
      <c r="J261" s="1317"/>
      <c r="K261" s="1317"/>
      <c r="L261" s="1317"/>
      <c r="M261" s="1332"/>
      <c r="N261" s="1332"/>
      <c r="O261" s="1332"/>
      <c r="P261" s="1332"/>
      <c r="Q261" s="1332"/>
      <c r="R261" s="1332"/>
      <c r="S261" s="1332"/>
      <c r="T261" s="1333"/>
    </row>
    <row r="262" spans="1:20" ht="15" customHeight="1" x14ac:dyDescent="0.2">
      <c r="A262" s="1334"/>
      <c r="B262" s="1224">
        <v>23</v>
      </c>
      <c r="C262" s="1226"/>
      <c r="D262" s="1442"/>
      <c r="E262" s="1442"/>
      <c r="F262" s="1442"/>
      <c r="G262" s="1317"/>
      <c r="H262" s="1317"/>
      <c r="I262" s="1317"/>
      <c r="J262" s="1317"/>
      <c r="K262" s="1317"/>
      <c r="L262" s="1317"/>
      <c r="M262" s="1332"/>
      <c r="N262" s="1332"/>
      <c r="O262" s="1332"/>
      <c r="P262" s="1332"/>
      <c r="Q262" s="1332"/>
      <c r="R262" s="1332"/>
      <c r="S262" s="1332"/>
      <c r="T262" s="1333"/>
    </row>
    <row r="263" spans="1:20" ht="15" customHeight="1" x14ac:dyDescent="0.2">
      <c r="A263" s="1334"/>
      <c r="B263" s="1224">
        <v>24</v>
      </c>
      <c r="C263" s="1226"/>
      <c r="D263" s="1442"/>
      <c r="E263" s="1442"/>
      <c r="F263" s="1442"/>
      <c r="G263" s="1317"/>
      <c r="H263" s="1317"/>
      <c r="I263" s="1317"/>
      <c r="J263" s="1317"/>
      <c r="K263" s="1317"/>
      <c r="L263" s="1317"/>
      <c r="M263" s="1332"/>
      <c r="N263" s="1332"/>
      <c r="O263" s="1332"/>
      <c r="P263" s="1332"/>
      <c r="Q263" s="1332"/>
      <c r="R263" s="1332"/>
      <c r="S263" s="1332"/>
      <c r="T263" s="1333"/>
    </row>
    <row r="264" spans="1:20" ht="15" customHeight="1" x14ac:dyDescent="0.2">
      <c r="A264" s="1334"/>
      <c r="B264" s="1224">
        <v>25</v>
      </c>
      <c r="C264" s="1226"/>
      <c r="D264" s="1442"/>
      <c r="E264" s="1442"/>
      <c r="F264" s="1442"/>
      <c r="G264" s="1317"/>
      <c r="H264" s="1317"/>
      <c r="I264" s="1317"/>
      <c r="J264" s="1317"/>
      <c r="K264" s="1317"/>
      <c r="L264" s="1317"/>
      <c r="M264" s="1332"/>
      <c r="N264" s="1332"/>
      <c r="O264" s="1332"/>
      <c r="P264" s="1332"/>
      <c r="Q264" s="1332"/>
      <c r="R264" s="1332"/>
      <c r="S264" s="1332"/>
      <c r="T264" s="1333"/>
    </row>
    <row r="265" spans="1:20" ht="15" customHeight="1" x14ac:dyDescent="0.2">
      <c r="A265" s="1334"/>
      <c r="B265" s="1224">
        <v>26</v>
      </c>
      <c r="C265" s="1226"/>
      <c r="D265" s="1442"/>
      <c r="E265" s="1442"/>
      <c r="F265" s="1442"/>
      <c r="G265" s="1317"/>
      <c r="H265" s="1317"/>
      <c r="I265" s="1317"/>
      <c r="J265" s="1317"/>
      <c r="K265" s="1317"/>
      <c r="L265" s="1317"/>
      <c r="M265" s="1332"/>
      <c r="N265" s="1332"/>
      <c r="O265" s="1332"/>
      <c r="P265" s="1332"/>
      <c r="Q265" s="1332"/>
      <c r="R265" s="1332"/>
      <c r="S265" s="1332"/>
      <c r="T265" s="1333"/>
    </row>
    <row r="266" spans="1:20" ht="15" customHeight="1" x14ac:dyDescent="0.2">
      <c r="A266" s="1334"/>
      <c r="B266" s="1224">
        <v>27</v>
      </c>
      <c r="C266" s="1226"/>
      <c r="D266" s="1442"/>
      <c r="E266" s="1442"/>
      <c r="F266" s="1442"/>
      <c r="G266" s="1317"/>
      <c r="H266" s="1317"/>
      <c r="I266" s="1317"/>
      <c r="J266" s="1317"/>
      <c r="K266" s="1317"/>
      <c r="L266" s="1317"/>
      <c r="M266" s="1332"/>
      <c r="N266" s="1332"/>
      <c r="O266" s="1332"/>
      <c r="P266" s="1332"/>
      <c r="Q266" s="1332"/>
      <c r="R266" s="1332"/>
      <c r="S266" s="1332"/>
      <c r="T266" s="1333"/>
    </row>
    <row r="267" spans="1:20" ht="15" customHeight="1" x14ac:dyDescent="0.2">
      <c r="A267" s="1334"/>
      <c r="B267" s="1224">
        <v>28</v>
      </c>
      <c r="C267" s="1226"/>
      <c r="D267" s="1442"/>
      <c r="E267" s="1442"/>
      <c r="F267" s="1442"/>
      <c r="G267" s="1317"/>
      <c r="H267" s="1317"/>
      <c r="I267" s="1317"/>
      <c r="J267" s="1317"/>
      <c r="K267" s="1317"/>
      <c r="L267" s="1317"/>
      <c r="M267" s="1332"/>
      <c r="N267" s="1332"/>
      <c r="O267" s="1332"/>
      <c r="P267" s="1332"/>
      <c r="Q267" s="1332"/>
      <c r="R267" s="1332"/>
      <c r="S267" s="1332"/>
      <c r="T267" s="1333"/>
    </row>
    <row r="268" spans="1:20" ht="15" customHeight="1" x14ac:dyDescent="0.2">
      <c r="A268" s="1334"/>
      <c r="B268" s="1224">
        <v>29</v>
      </c>
      <c r="C268" s="1226"/>
      <c r="D268" s="1442"/>
      <c r="E268" s="1442"/>
      <c r="F268" s="1442"/>
      <c r="G268" s="1317"/>
      <c r="H268" s="1317"/>
      <c r="I268" s="1317"/>
      <c r="J268" s="1317"/>
      <c r="K268" s="1317"/>
      <c r="L268" s="1317"/>
      <c r="M268" s="1332"/>
      <c r="N268" s="1332"/>
      <c r="O268" s="1332"/>
      <c r="P268" s="1332"/>
      <c r="Q268" s="1332"/>
      <c r="R268" s="1332"/>
      <c r="S268" s="1332"/>
      <c r="T268" s="1333"/>
    </row>
    <row r="269" spans="1:20" ht="15" customHeight="1" x14ac:dyDescent="0.2">
      <c r="A269" s="1334"/>
      <c r="B269" s="1224">
        <v>30</v>
      </c>
      <c r="C269" s="1226"/>
      <c r="D269" s="1442"/>
      <c r="E269" s="1442"/>
      <c r="F269" s="1442"/>
      <c r="G269" s="1317"/>
      <c r="H269" s="1317"/>
      <c r="I269" s="1317"/>
      <c r="J269" s="1317"/>
      <c r="K269" s="1317"/>
      <c r="L269" s="1317"/>
      <c r="M269" s="1332"/>
      <c r="N269" s="1332"/>
      <c r="O269" s="1332"/>
      <c r="P269" s="1332"/>
      <c r="Q269" s="1332"/>
      <c r="R269" s="1332"/>
      <c r="S269" s="1332"/>
      <c r="T269" s="1333"/>
    </row>
    <row r="270" spans="1:20" ht="15" customHeight="1" x14ac:dyDescent="0.2">
      <c r="A270" s="1334"/>
      <c r="B270" s="1224">
        <v>31</v>
      </c>
      <c r="C270" s="1226"/>
      <c r="D270" s="1442"/>
      <c r="E270" s="1442"/>
      <c r="F270" s="1442"/>
      <c r="G270" s="1317"/>
      <c r="H270" s="1317"/>
      <c r="I270" s="1317"/>
      <c r="J270" s="1317"/>
      <c r="K270" s="1317"/>
      <c r="L270" s="1317"/>
      <c r="M270" s="1332"/>
      <c r="N270" s="1332"/>
      <c r="O270" s="1332"/>
      <c r="P270" s="1332"/>
      <c r="Q270" s="1332"/>
      <c r="R270" s="1332"/>
      <c r="S270" s="1332"/>
      <c r="T270" s="1333"/>
    </row>
    <row r="271" spans="1:20" ht="15" customHeight="1" x14ac:dyDescent="0.2">
      <c r="A271" s="1334"/>
      <c r="B271" s="1224">
        <v>32</v>
      </c>
      <c r="C271" s="1226"/>
      <c r="D271" s="1442"/>
      <c r="E271" s="1442"/>
      <c r="F271" s="1442"/>
      <c r="G271" s="1317"/>
      <c r="H271" s="1317"/>
      <c r="I271" s="1317"/>
      <c r="J271" s="1317"/>
      <c r="K271" s="1317"/>
      <c r="L271" s="1317"/>
      <c r="M271" s="1332"/>
      <c r="N271" s="1332"/>
      <c r="O271" s="1332"/>
      <c r="P271" s="1332"/>
      <c r="Q271" s="1332"/>
      <c r="R271" s="1332"/>
      <c r="S271" s="1332"/>
      <c r="T271" s="1333"/>
    </row>
    <row r="272" spans="1:20" ht="15" customHeight="1" x14ac:dyDescent="0.2">
      <c r="A272" s="1334"/>
      <c r="B272" s="1224">
        <v>33</v>
      </c>
      <c r="C272" s="1226"/>
      <c r="D272" s="1442"/>
      <c r="E272" s="1442"/>
      <c r="F272" s="1442"/>
      <c r="G272" s="1317"/>
      <c r="H272" s="1317"/>
      <c r="I272" s="1317"/>
      <c r="J272" s="1317"/>
      <c r="K272" s="1317"/>
      <c r="L272" s="1317"/>
      <c r="M272" s="1332"/>
      <c r="N272" s="1332"/>
      <c r="O272" s="1332"/>
      <c r="P272" s="1332"/>
      <c r="Q272" s="1332"/>
      <c r="R272" s="1332"/>
      <c r="S272" s="1332"/>
      <c r="T272" s="1333"/>
    </row>
    <row r="273" spans="1:20" ht="15" customHeight="1" x14ac:dyDescent="0.2">
      <c r="A273" s="1334"/>
      <c r="B273" s="1224">
        <v>34</v>
      </c>
      <c r="C273" s="1226"/>
      <c r="D273" s="1442"/>
      <c r="E273" s="1442"/>
      <c r="F273" s="1442"/>
      <c r="G273" s="1317"/>
      <c r="H273" s="1317"/>
      <c r="I273" s="1317"/>
      <c r="J273" s="1317"/>
      <c r="K273" s="1317"/>
      <c r="L273" s="1317"/>
      <c r="M273" s="1332"/>
      <c r="N273" s="1332"/>
      <c r="O273" s="1332"/>
      <c r="P273" s="1332"/>
      <c r="Q273" s="1332"/>
      <c r="R273" s="1332"/>
      <c r="S273" s="1332"/>
      <c r="T273" s="1333"/>
    </row>
    <row r="274" spans="1:20" ht="15" customHeight="1" x14ac:dyDescent="0.2">
      <c r="A274" s="1334"/>
      <c r="B274" s="1225">
        <v>35</v>
      </c>
      <c r="C274" s="1227"/>
      <c r="D274" s="1415"/>
      <c r="E274" s="1415"/>
      <c r="F274" s="1415"/>
      <c r="G274" s="1319"/>
      <c r="H274" s="1319"/>
      <c r="I274" s="1319"/>
      <c r="J274" s="1319"/>
      <c r="K274" s="1319"/>
      <c r="L274" s="1319"/>
      <c r="M274" s="1332"/>
      <c r="N274" s="1332"/>
      <c r="O274" s="1332"/>
      <c r="P274" s="1332"/>
      <c r="Q274" s="1332"/>
      <c r="R274" s="1332"/>
      <c r="S274" s="1332"/>
      <c r="T274" s="1333"/>
    </row>
    <row r="275" spans="1:20" s="1212" customFormat="1" ht="45" customHeight="1" x14ac:dyDescent="0.25">
      <c r="A275" s="1247" t="s">
        <v>1304</v>
      </c>
      <c r="B275" s="50"/>
      <c r="C275" s="50"/>
      <c r="D275" s="50"/>
      <c r="E275" s="50"/>
      <c r="F275" s="50"/>
      <c r="G275" s="50"/>
      <c r="H275" s="50"/>
      <c r="I275" s="50"/>
      <c r="J275" s="1331"/>
      <c r="K275" s="1331"/>
      <c r="L275" s="1331"/>
      <c r="M275" s="1331"/>
      <c r="N275" s="1331"/>
      <c r="O275" s="1331"/>
      <c r="P275" s="1331"/>
      <c r="Q275" s="1331"/>
      <c r="R275" s="1331"/>
      <c r="S275" s="1331"/>
      <c r="T275" s="1330"/>
    </row>
    <row r="276" spans="1:20" ht="15" customHeight="1" x14ac:dyDescent="0.2">
      <c r="A276" s="1334"/>
      <c r="B276" s="1332"/>
      <c r="C276" s="1332"/>
      <c r="D276" s="1332"/>
      <c r="E276" s="1332"/>
      <c r="F276" s="1332"/>
      <c r="G276" s="1332"/>
      <c r="H276" s="1332"/>
      <c r="I276" s="1332"/>
      <c r="J276" s="1332"/>
      <c r="K276" s="1332"/>
      <c r="L276" s="1332"/>
      <c r="M276" s="1332"/>
      <c r="N276" s="1332"/>
      <c r="O276" s="1332"/>
      <c r="P276" s="1332"/>
      <c r="Q276" s="1332"/>
      <c r="R276" s="1332"/>
      <c r="S276" s="1332"/>
      <c r="T276" s="1333"/>
    </row>
    <row r="277" spans="1:20" ht="15" customHeight="1" x14ac:dyDescent="0.2">
      <c r="A277" s="1334"/>
      <c r="B277" s="1655" t="s">
        <v>1084</v>
      </c>
      <c r="C277" s="1204">
        <v>41715</v>
      </c>
      <c r="D277" s="1203">
        <v>41716</v>
      </c>
      <c r="E277" s="1203">
        <v>41717</v>
      </c>
      <c r="F277" s="1203">
        <v>41718</v>
      </c>
      <c r="G277" s="1201">
        <v>41719</v>
      </c>
      <c r="H277" s="1201">
        <v>41722</v>
      </c>
      <c r="I277" s="1201">
        <v>41723</v>
      </c>
      <c r="J277" s="1201">
        <v>41724</v>
      </c>
      <c r="K277" s="1201">
        <v>41725</v>
      </c>
      <c r="L277" s="1201">
        <v>41726</v>
      </c>
      <c r="M277" s="1332"/>
      <c r="N277" s="1332"/>
      <c r="O277" s="1332"/>
      <c r="P277" s="1332"/>
      <c r="Q277" s="1332"/>
      <c r="R277" s="1332"/>
      <c r="S277" s="1332"/>
      <c r="T277" s="1333"/>
    </row>
    <row r="278" spans="1:20" ht="15" customHeight="1" x14ac:dyDescent="0.2">
      <c r="A278" s="1334"/>
      <c r="B278" s="1223">
        <v>1</v>
      </c>
      <c r="C278" s="1228"/>
      <c r="D278" s="1219"/>
      <c r="E278" s="1219"/>
      <c r="F278" s="1219"/>
      <c r="G278" s="1318"/>
      <c r="H278" s="1318"/>
      <c r="I278" s="1318"/>
      <c r="J278" s="1318"/>
      <c r="K278" s="1318"/>
      <c r="L278" s="1318"/>
      <c r="M278" s="1332"/>
      <c r="N278" s="1332"/>
      <c r="O278" s="1332"/>
      <c r="P278" s="1332"/>
      <c r="Q278" s="1332"/>
      <c r="R278" s="1332"/>
      <c r="S278" s="1332"/>
      <c r="T278" s="1333"/>
    </row>
    <row r="279" spans="1:20" ht="15" customHeight="1" x14ac:dyDescent="0.2">
      <c r="A279" s="1334"/>
      <c r="B279" s="1224">
        <v>2</v>
      </c>
      <c r="C279" s="1226"/>
      <c r="D279" s="1442"/>
      <c r="E279" s="1442"/>
      <c r="F279" s="1442"/>
      <c r="G279" s="1317"/>
      <c r="H279" s="1317"/>
      <c r="I279" s="1317"/>
      <c r="J279" s="1317"/>
      <c r="K279" s="1317"/>
      <c r="L279" s="1317"/>
      <c r="M279" s="1332"/>
      <c r="N279" s="1332"/>
      <c r="O279" s="1332"/>
      <c r="P279" s="1332"/>
      <c r="Q279" s="1332"/>
      <c r="R279" s="1332"/>
      <c r="S279" s="1332"/>
      <c r="T279" s="1333"/>
    </row>
    <row r="280" spans="1:20" ht="15" customHeight="1" x14ac:dyDescent="0.2">
      <c r="A280" s="1334"/>
      <c r="B280" s="1224">
        <v>3</v>
      </c>
      <c r="C280" s="1226"/>
      <c r="D280" s="1442"/>
      <c r="E280" s="1442"/>
      <c r="F280" s="1442"/>
      <c r="G280" s="1317"/>
      <c r="H280" s="1317"/>
      <c r="I280" s="1317"/>
      <c r="J280" s="1317"/>
      <c r="K280" s="1317"/>
      <c r="L280" s="1317"/>
      <c r="M280" s="1332"/>
      <c r="N280" s="1332"/>
      <c r="O280" s="1332"/>
      <c r="P280" s="1332"/>
      <c r="Q280" s="1332"/>
      <c r="R280" s="1332"/>
      <c r="S280" s="1332"/>
      <c r="T280" s="1333"/>
    </row>
    <row r="281" spans="1:20" ht="15" customHeight="1" x14ac:dyDescent="0.2">
      <c r="A281" s="1334"/>
      <c r="B281" s="1224">
        <v>4</v>
      </c>
      <c r="C281" s="1226"/>
      <c r="D281" s="1442"/>
      <c r="E281" s="1442"/>
      <c r="F281" s="1442"/>
      <c r="G281" s="1317"/>
      <c r="H281" s="1317"/>
      <c r="I281" s="1317"/>
      <c r="J281" s="1317"/>
      <c r="K281" s="1317"/>
      <c r="L281" s="1317"/>
      <c r="M281" s="1332"/>
      <c r="N281" s="1332"/>
      <c r="O281" s="1332"/>
      <c r="P281" s="1332"/>
      <c r="Q281" s="1332"/>
      <c r="R281" s="1332"/>
      <c r="S281" s="1332"/>
      <c r="T281" s="1333"/>
    </row>
    <row r="282" spans="1:20" ht="15" customHeight="1" x14ac:dyDescent="0.2">
      <c r="A282" s="1334"/>
      <c r="B282" s="1224">
        <v>5</v>
      </c>
      <c r="C282" s="1226"/>
      <c r="D282" s="1442"/>
      <c r="E282" s="1442"/>
      <c r="F282" s="1442"/>
      <c r="G282" s="1317"/>
      <c r="H282" s="1317"/>
      <c r="I282" s="1317"/>
      <c r="J282" s="1317"/>
      <c r="K282" s="1317"/>
      <c r="L282" s="1317"/>
      <c r="M282" s="1332"/>
      <c r="N282" s="1332"/>
      <c r="O282" s="1332"/>
      <c r="P282" s="1332"/>
      <c r="Q282" s="1332"/>
      <c r="R282" s="1332"/>
      <c r="S282" s="1332"/>
      <c r="T282" s="1333"/>
    </row>
    <row r="283" spans="1:20" ht="15" customHeight="1" x14ac:dyDescent="0.2">
      <c r="A283" s="1334"/>
      <c r="B283" s="1224">
        <v>6</v>
      </c>
      <c r="C283" s="1226"/>
      <c r="D283" s="1442"/>
      <c r="E283" s="1442"/>
      <c r="F283" s="1442"/>
      <c r="G283" s="1317"/>
      <c r="H283" s="1317"/>
      <c r="I283" s="1317"/>
      <c r="J283" s="1317"/>
      <c r="K283" s="1317"/>
      <c r="L283" s="1317"/>
      <c r="M283" s="1332"/>
      <c r="N283" s="1332"/>
      <c r="O283" s="1332"/>
      <c r="P283" s="1332"/>
      <c r="Q283" s="1332"/>
      <c r="R283" s="1332"/>
      <c r="S283" s="1332"/>
      <c r="T283" s="1333"/>
    </row>
    <row r="284" spans="1:20" ht="15" customHeight="1" x14ac:dyDescent="0.2">
      <c r="A284" s="1334"/>
      <c r="B284" s="1224">
        <v>7</v>
      </c>
      <c r="C284" s="1226"/>
      <c r="D284" s="1442"/>
      <c r="E284" s="1442"/>
      <c r="F284" s="1442"/>
      <c r="G284" s="1317"/>
      <c r="H284" s="1317"/>
      <c r="I284" s="1317"/>
      <c r="J284" s="1317"/>
      <c r="K284" s="1317"/>
      <c r="L284" s="1317"/>
      <c r="M284" s="1332"/>
      <c r="N284" s="1332"/>
      <c r="O284" s="1332"/>
      <c r="P284" s="1332"/>
      <c r="Q284" s="1332"/>
      <c r="R284" s="1332"/>
      <c r="S284" s="1332"/>
      <c r="T284" s="1333"/>
    </row>
    <row r="285" spans="1:20" ht="15" customHeight="1" x14ac:dyDescent="0.2">
      <c r="A285" s="1334"/>
      <c r="B285" s="1224">
        <v>8</v>
      </c>
      <c r="C285" s="1226"/>
      <c r="D285" s="1442"/>
      <c r="E285" s="1442"/>
      <c r="F285" s="1442"/>
      <c r="G285" s="1317"/>
      <c r="H285" s="1317"/>
      <c r="I285" s="1317"/>
      <c r="J285" s="1317"/>
      <c r="K285" s="1317"/>
      <c r="L285" s="1317"/>
      <c r="M285" s="1332"/>
      <c r="N285" s="1332"/>
      <c r="O285" s="1332"/>
      <c r="P285" s="1332"/>
      <c r="Q285" s="1332"/>
      <c r="R285" s="1332"/>
      <c r="S285" s="1332"/>
      <c r="T285" s="1333"/>
    </row>
    <row r="286" spans="1:20" ht="15" customHeight="1" x14ac:dyDescent="0.2">
      <c r="A286" s="1334"/>
      <c r="B286" s="1224">
        <v>9</v>
      </c>
      <c r="C286" s="1226"/>
      <c r="D286" s="1442"/>
      <c r="E286" s="1442"/>
      <c r="F286" s="1442"/>
      <c r="G286" s="1317"/>
      <c r="H286" s="1317"/>
      <c r="I286" s="1317"/>
      <c r="J286" s="1317"/>
      <c r="K286" s="1317"/>
      <c r="L286" s="1317"/>
      <c r="M286" s="1332"/>
      <c r="N286" s="1332"/>
      <c r="O286" s="1332"/>
      <c r="P286" s="1332"/>
      <c r="Q286" s="1332"/>
      <c r="R286" s="1332"/>
      <c r="S286" s="1332"/>
      <c r="T286" s="1333"/>
    </row>
    <row r="287" spans="1:20" ht="15" customHeight="1" x14ac:dyDescent="0.2">
      <c r="A287" s="1334"/>
      <c r="B287" s="1224">
        <v>10</v>
      </c>
      <c r="C287" s="1226"/>
      <c r="D287" s="1442"/>
      <c r="E287" s="1442"/>
      <c r="F287" s="1442"/>
      <c r="G287" s="1317"/>
      <c r="H287" s="1317"/>
      <c r="I287" s="1317"/>
      <c r="J287" s="1317"/>
      <c r="K287" s="1317"/>
      <c r="L287" s="1317"/>
      <c r="M287" s="1332"/>
      <c r="N287" s="1332"/>
      <c r="O287" s="1332"/>
      <c r="P287" s="1332"/>
      <c r="Q287" s="1332"/>
      <c r="R287" s="1332"/>
      <c r="S287" s="1332"/>
      <c r="T287" s="1333"/>
    </row>
    <row r="288" spans="1:20" ht="15" customHeight="1" x14ac:dyDescent="0.2">
      <c r="A288" s="1334"/>
      <c r="B288" s="1224">
        <v>11</v>
      </c>
      <c r="C288" s="1226"/>
      <c r="D288" s="1442"/>
      <c r="E288" s="1442"/>
      <c r="F288" s="1442"/>
      <c r="G288" s="1317"/>
      <c r="H288" s="1317"/>
      <c r="I288" s="1317"/>
      <c r="J288" s="1317"/>
      <c r="K288" s="1317"/>
      <c r="L288" s="1317"/>
      <c r="M288" s="1332"/>
      <c r="N288" s="1332"/>
      <c r="O288" s="1332"/>
      <c r="P288" s="1332"/>
      <c r="Q288" s="1332"/>
      <c r="R288" s="1332"/>
      <c r="S288" s="1332"/>
      <c r="T288" s="1333"/>
    </row>
    <row r="289" spans="1:20" ht="15" customHeight="1" x14ac:dyDescent="0.2">
      <c r="A289" s="1334"/>
      <c r="B289" s="1224">
        <v>12</v>
      </c>
      <c r="C289" s="1226"/>
      <c r="D289" s="1442"/>
      <c r="E289" s="1442"/>
      <c r="F289" s="1442"/>
      <c r="G289" s="1317"/>
      <c r="H289" s="1317"/>
      <c r="I289" s="1317"/>
      <c r="J289" s="1317"/>
      <c r="K289" s="1317"/>
      <c r="L289" s="1317"/>
      <c r="M289" s="1332"/>
      <c r="N289" s="1332"/>
      <c r="O289" s="1332"/>
      <c r="P289" s="1332"/>
      <c r="Q289" s="1332"/>
      <c r="R289" s="1332"/>
      <c r="S289" s="1332"/>
      <c r="T289" s="1333"/>
    </row>
    <row r="290" spans="1:20" ht="15" customHeight="1" x14ac:dyDescent="0.2">
      <c r="A290" s="1334"/>
      <c r="B290" s="1224">
        <v>13</v>
      </c>
      <c r="C290" s="1226"/>
      <c r="D290" s="1442"/>
      <c r="E290" s="1442"/>
      <c r="F290" s="1442"/>
      <c r="G290" s="1317"/>
      <c r="H290" s="1317"/>
      <c r="I290" s="1317"/>
      <c r="J290" s="1317"/>
      <c r="K290" s="1317"/>
      <c r="L290" s="1317"/>
      <c r="M290" s="1332"/>
      <c r="N290" s="1332"/>
      <c r="O290" s="1332"/>
      <c r="P290" s="1332"/>
      <c r="Q290" s="1332"/>
      <c r="R290" s="1332"/>
      <c r="S290" s="1332"/>
      <c r="T290" s="1333"/>
    </row>
    <row r="291" spans="1:20" ht="15" customHeight="1" x14ac:dyDescent="0.2">
      <c r="A291" s="1334"/>
      <c r="B291" s="1224">
        <v>14</v>
      </c>
      <c r="C291" s="1226"/>
      <c r="D291" s="1442"/>
      <c r="E291" s="1442"/>
      <c r="F291" s="1442"/>
      <c r="G291" s="1317"/>
      <c r="H291" s="1317"/>
      <c r="I291" s="1317"/>
      <c r="J291" s="1317"/>
      <c r="K291" s="1317"/>
      <c r="L291" s="1317"/>
      <c r="M291" s="1332"/>
      <c r="N291" s="1332"/>
      <c r="O291" s="1332"/>
      <c r="P291" s="1332"/>
      <c r="Q291" s="1332"/>
      <c r="R291" s="1332"/>
      <c r="S291" s="1332"/>
      <c r="T291" s="1333"/>
    </row>
    <row r="292" spans="1:20" ht="15" customHeight="1" x14ac:dyDescent="0.2">
      <c r="A292" s="1334"/>
      <c r="B292" s="1224">
        <v>15</v>
      </c>
      <c r="C292" s="1226"/>
      <c r="D292" s="1442"/>
      <c r="E292" s="1442"/>
      <c r="F292" s="1442"/>
      <c r="G292" s="1317"/>
      <c r="H292" s="1317"/>
      <c r="I292" s="1317"/>
      <c r="J292" s="1317"/>
      <c r="K292" s="1317"/>
      <c r="L292" s="1317"/>
      <c r="M292" s="1332"/>
      <c r="N292" s="1332"/>
      <c r="O292" s="1332"/>
      <c r="P292" s="1332"/>
      <c r="Q292" s="1332"/>
      <c r="R292" s="1332"/>
      <c r="S292" s="1332"/>
      <c r="T292" s="1333"/>
    </row>
    <row r="293" spans="1:20" ht="15" customHeight="1" x14ac:dyDescent="0.2">
      <c r="A293" s="1334"/>
      <c r="B293" s="1224">
        <v>16</v>
      </c>
      <c r="C293" s="1226"/>
      <c r="D293" s="1442"/>
      <c r="E293" s="1442"/>
      <c r="F293" s="1442"/>
      <c r="G293" s="1317"/>
      <c r="H293" s="1317"/>
      <c r="I293" s="1317"/>
      <c r="J293" s="1317"/>
      <c r="K293" s="1317"/>
      <c r="L293" s="1317"/>
      <c r="M293" s="1332"/>
      <c r="N293" s="1332"/>
      <c r="O293" s="1332"/>
      <c r="P293" s="1332"/>
      <c r="Q293" s="1332"/>
      <c r="R293" s="1332"/>
      <c r="S293" s="1332"/>
      <c r="T293" s="1333"/>
    </row>
    <row r="294" spans="1:20" ht="15" customHeight="1" x14ac:dyDescent="0.2">
      <c r="A294" s="1334"/>
      <c r="B294" s="1224">
        <v>17</v>
      </c>
      <c r="C294" s="1226"/>
      <c r="D294" s="1442"/>
      <c r="E294" s="1442"/>
      <c r="F294" s="1442"/>
      <c r="G294" s="1317"/>
      <c r="H294" s="1317"/>
      <c r="I294" s="1317"/>
      <c r="J294" s="1317"/>
      <c r="K294" s="1317"/>
      <c r="L294" s="1317"/>
      <c r="M294" s="1332"/>
      <c r="N294" s="1332"/>
      <c r="O294" s="1332"/>
      <c r="P294" s="1332"/>
      <c r="Q294" s="1332"/>
      <c r="R294" s="1332"/>
      <c r="S294" s="1332"/>
      <c r="T294" s="1333"/>
    </row>
    <row r="295" spans="1:20" ht="15" customHeight="1" x14ac:dyDescent="0.2">
      <c r="A295" s="1334"/>
      <c r="B295" s="1224">
        <v>18</v>
      </c>
      <c r="C295" s="1226"/>
      <c r="D295" s="1442"/>
      <c r="E295" s="1442"/>
      <c r="F295" s="1442"/>
      <c r="G295" s="1317"/>
      <c r="H295" s="1317"/>
      <c r="I295" s="1317"/>
      <c r="J295" s="1317"/>
      <c r="K295" s="1317"/>
      <c r="L295" s="1317"/>
      <c r="M295" s="1332"/>
      <c r="N295" s="1332"/>
      <c r="O295" s="1332"/>
      <c r="P295" s="1332"/>
      <c r="Q295" s="1332"/>
      <c r="R295" s="1332"/>
      <c r="S295" s="1332"/>
      <c r="T295" s="1333"/>
    </row>
    <row r="296" spans="1:20" ht="15" customHeight="1" x14ac:dyDescent="0.2">
      <c r="A296" s="1334"/>
      <c r="B296" s="1224">
        <v>19</v>
      </c>
      <c r="C296" s="1226"/>
      <c r="D296" s="1442"/>
      <c r="E296" s="1442"/>
      <c r="F296" s="1442"/>
      <c r="G296" s="1317"/>
      <c r="H296" s="1317"/>
      <c r="I296" s="1317"/>
      <c r="J296" s="1317"/>
      <c r="K296" s="1317"/>
      <c r="L296" s="1317"/>
      <c r="M296" s="1332"/>
      <c r="N296" s="1332"/>
      <c r="O296" s="1332"/>
      <c r="P296" s="1332"/>
      <c r="Q296" s="1332"/>
      <c r="R296" s="1332"/>
      <c r="S296" s="1332"/>
      <c r="T296" s="1333"/>
    </row>
    <row r="297" spans="1:20" ht="15" customHeight="1" x14ac:dyDescent="0.2">
      <c r="A297" s="1334"/>
      <c r="B297" s="1224">
        <v>20</v>
      </c>
      <c r="C297" s="1226"/>
      <c r="D297" s="1442"/>
      <c r="E297" s="1442"/>
      <c r="F297" s="1442"/>
      <c r="G297" s="1317"/>
      <c r="H297" s="1317"/>
      <c r="I297" s="1317"/>
      <c r="J297" s="1317"/>
      <c r="K297" s="1317"/>
      <c r="L297" s="1317"/>
      <c r="M297" s="1332"/>
      <c r="N297" s="1332"/>
      <c r="O297" s="1332"/>
      <c r="P297" s="1332"/>
      <c r="Q297" s="1332"/>
      <c r="R297" s="1332"/>
      <c r="S297" s="1332"/>
      <c r="T297" s="1333"/>
    </row>
    <row r="298" spans="1:20" ht="15" customHeight="1" x14ac:dyDescent="0.2">
      <c r="A298" s="1334"/>
      <c r="B298" s="1224">
        <v>21</v>
      </c>
      <c r="C298" s="1226"/>
      <c r="D298" s="1442"/>
      <c r="E298" s="1442"/>
      <c r="F298" s="1442"/>
      <c r="G298" s="1317"/>
      <c r="H298" s="1317"/>
      <c r="I298" s="1317"/>
      <c r="J298" s="1317"/>
      <c r="K298" s="1317"/>
      <c r="L298" s="1317"/>
      <c r="M298" s="1332"/>
      <c r="N298" s="1332"/>
      <c r="O298" s="1332"/>
      <c r="P298" s="1332"/>
      <c r="Q298" s="1332"/>
      <c r="R298" s="1332"/>
      <c r="S298" s="1332"/>
      <c r="T298" s="1333"/>
    </row>
    <row r="299" spans="1:20" ht="15" customHeight="1" x14ac:dyDescent="0.2">
      <c r="A299" s="1334"/>
      <c r="B299" s="1224">
        <v>22</v>
      </c>
      <c r="C299" s="1226"/>
      <c r="D299" s="1442"/>
      <c r="E299" s="1442"/>
      <c r="F299" s="1442"/>
      <c r="G299" s="1317"/>
      <c r="H299" s="1317"/>
      <c r="I299" s="1317"/>
      <c r="J299" s="1317"/>
      <c r="K299" s="1317"/>
      <c r="L299" s="1317"/>
      <c r="M299" s="1332"/>
      <c r="N299" s="1332"/>
      <c r="O299" s="1332"/>
      <c r="P299" s="1332"/>
      <c r="Q299" s="1332"/>
      <c r="R299" s="1332"/>
      <c r="S299" s="1332"/>
      <c r="T299" s="1333"/>
    </row>
    <row r="300" spans="1:20" ht="15" customHeight="1" x14ac:dyDescent="0.2">
      <c r="A300" s="1334"/>
      <c r="B300" s="1224">
        <v>23</v>
      </c>
      <c r="C300" s="1226"/>
      <c r="D300" s="1442"/>
      <c r="E300" s="1442"/>
      <c r="F300" s="1442"/>
      <c r="G300" s="1317"/>
      <c r="H300" s="1317"/>
      <c r="I300" s="1317"/>
      <c r="J300" s="1317"/>
      <c r="K300" s="1317"/>
      <c r="L300" s="1317"/>
      <c r="M300" s="1332"/>
      <c r="N300" s="1332"/>
      <c r="O300" s="1332"/>
      <c r="P300" s="1332"/>
      <c r="Q300" s="1332"/>
      <c r="R300" s="1332"/>
      <c r="S300" s="1332"/>
      <c r="T300" s="1333"/>
    </row>
    <row r="301" spans="1:20" ht="15" customHeight="1" x14ac:dyDescent="0.2">
      <c r="A301" s="1334"/>
      <c r="B301" s="1224">
        <v>24</v>
      </c>
      <c r="C301" s="1226"/>
      <c r="D301" s="1442"/>
      <c r="E301" s="1442"/>
      <c r="F301" s="1442"/>
      <c r="G301" s="1317"/>
      <c r="H301" s="1317"/>
      <c r="I301" s="1317"/>
      <c r="J301" s="1317"/>
      <c r="K301" s="1317"/>
      <c r="L301" s="1317"/>
      <c r="M301" s="1332"/>
      <c r="N301" s="1332"/>
      <c r="O301" s="1332"/>
      <c r="P301" s="1332"/>
      <c r="Q301" s="1332"/>
      <c r="R301" s="1332"/>
      <c r="S301" s="1332"/>
      <c r="T301" s="1333"/>
    </row>
    <row r="302" spans="1:20" ht="15" customHeight="1" x14ac:dyDescent="0.2">
      <c r="A302" s="1334"/>
      <c r="B302" s="1224">
        <v>25</v>
      </c>
      <c r="C302" s="1226"/>
      <c r="D302" s="1442"/>
      <c r="E302" s="1442"/>
      <c r="F302" s="1442"/>
      <c r="G302" s="1317"/>
      <c r="H302" s="1317"/>
      <c r="I302" s="1317"/>
      <c r="J302" s="1317"/>
      <c r="K302" s="1317"/>
      <c r="L302" s="1317"/>
      <c r="M302" s="1332"/>
      <c r="N302" s="1332"/>
      <c r="O302" s="1332"/>
      <c r="P302" s="1332"/>
      <c r="Q302" s="1332"/>
      <c r="R302" s="1332"/>
      <c r="S302" s="1332"/>
      <c r="T302" s="1333"/>
    </row>
    <row r="303" spans="1:20" ht="15" customHeight="1" x14ac:dyDescent="0.2">
      <c r="A303" s="1334"/>
      <c r="B303" s="1224">
        <v>26</v>
      </c>
      <c r="C303" s="1226"/>
      <c r="D303" s="1442"/>
      <c r="E303" s="1442"/>
      <c r="F303" s="1442"/>
      <c r="G303" s="1317"/>
      <c r="H303" s="1317"/>
      <c r="I303" s="1317"/>
      <c r="J303" s="1317"/>
      <c r="K303" s="1317"/>
      <c r="L303" s="1317"/>
      <c r="M303" s="1332"/>
      <c r="N303" s="1332"/>
      <c r="O303" s="1332"/>
      <c r="P303" s="1332"/>
      <c r="Q303" s="1332"/>
      <c r="R303" s="1332"/>
      <c r="S303" s="1332"/>
      <c r="T303" s="1333"/>
    </row>
    <row r="304" spans="1:20" ht="15" customHeight="1" x14ac:dyDescent="0.2">
      <c r="A304" s="1334"/>
      <c r="B304" s="1224">
        <v>27</v>
      </c>
      <c r="C304" s="1226"/>
      <c r="D304" s="1442"/>
      <c r="E304" s="1442"/>
      <c r="F304" s="1442"/>
      <c r="G304" s="1317"/>
      <c r="H304" s="1317"/>
      <c r="I304" s="1317"/>
      <c r="J304" s="1317"/>
      <c r="K304" s="1317"/>
      <c r="L304" s="1317"/>
      <c r="M304" s="1332"/>
      <c r="N304" s="1332"/>
      <c r="O304" s="1332"/>
      <c r="P304" s="1332"/>
      <c r="Q304" s="1332"/>
      <c r="R304" s="1332"/>
      <c r="S304" s="1332"/>
      <c r="T304" s="1333"/>
    </row>
    <row r="305" spans="1:20" ht="15" customHeight="1" x14ac:dyDescent="0.2">
      <c r="A305" s="1334"/>
      <c r="B305" s="1224">
        <v>28</v>
      </c>
      <c r="C305" s="1226"/>
      <c r="D305" s="1442"/>
      <c r="E305" s="1442"/>
      <c r="F305" s="1442"/>
      <c r="G305" s="1317"/>
      <c r="H305" s="1317"/>
      <c r="I305" s="1317"/>
      <c r="J305" s="1317"/>
      <c r="K305" s="1317"/>
      <c r="L305" s="1317"/>
      <c r="M305" s="1332"/>
      <c r="N305" s="1332"/>
      <c r="O305" s="1332"/>
      <c r="P305" s="1332"/>
      <c r="Q305" s="1332"/>
      <c r="R305" s="1332"/>
      <c r="S305" s="1332"/>
      <c r="T305" s="1333"/>
    </row>
    <row r="306" spans="1:20" ht="15" customHeight="1" x14ac:dyDescent="0.2">
      <c r="A306" s="1334"/>
      <c r="B306" s="1224">
        <v>29</v>
      </c>
      <c r="C306" s="1226"/>
      <c r="D306" s="1442"/>
      <c r="E306" s="1442"/>
      <c r="F306" s="1442"/>
      <c r="G306" s="1317"/>
      <c r="H306" s="1317"/>
      <c r="I306" s="1317"/>
      <c r="J306" s="1317"/>
      <c r="K306" s="1317"/>
      <c r="L306" s="1317"/>
      <c r="M306" s="1332"/>
      <c r="N306" s="1332"/>
      <c r="O306" s="1332"/>
      <c r="P306" s="1332"/>
      <c r="Q306" s="1332"/>
      <c r="R306" s="1332"/>
      <c r="S306" s="1332"/>
      <c r="T306" s="1333"/>
    </row>
    <row r="307" spans="1:20" ht="15" customHeight="1" x14ac:dyDescent="0.2">
      <c r="A307" s="1334"/>
      <c r="B307" s="1224">
        <v>30</v>
      </c>
      <c r="C307" s="1226"/>
      <c r="D307" s="1442"/>
      <c r="E307" s="1442"/>
      <c r="F307" s="1442"/>
      <c r="G307" s="1317"/>
      <c r="H307" s="1317"/>
      <c r="I307" s="1317"/>
      <c r="J307" s="1317"/>
      <c r="K307" s="1317"/>
      <c r="L307" s="1317"/>
      <c r="M307" s="1332"/>
      <c r="N307" s="1332"/>
      <c r="O307" s="1332"/>
      <c r="P307" s="1332"/>
      <c r="Q307" s="1332"/>
      <c r="R307" s="1332"/>
      <c r="S307" s="1332"/>
      <c r="T307" s="1333"/>
    </row>
    <row r="308" spans="1:20" ht="15" customHeight="1" x14ac:dyDescent="0.2">
      <c r="A308" s="1334"/>
      <c r="B308" s="1224">
        <v>31</v>
      </c>
      <c r="C308" s="1226"/>
      <c r="D308" s="1442"/>
      <c r="E308" s="1442"/>
      <c r="F308" s="1442"/>
      <c r="G308" s="1317"/>
      <c r="H308" s="1317"/>
      <c r="I308" s="1317"/>
      <c r="J308" s="1317"/>
      <c r="K308" s="1317"/>
      <c r="L308" s="1317"/>
      <c r="M308" s="1332"/>
      <c r="N308" s="1332"/>
      <c r="O308" s="1332"/>
      <c r="P308" s="1332"/>
      <c r="Q308" s="1332"/>
      <c r="R308" s="1332"/>
      <c r="S308" s="1332"/>
      <c r="T308" s="1333"/>
    </row>
    <row r="309" spans="1:20" ht="15" customHeight="1" x14ac:dyDescent="0.2">
      <c r="A309" s="1334"/>
      <c r="B309" s="1224">
        <v>32</v>
      </c>
      <c r="C309" s="1226"/>
      <c r="D309" s="1442"/>
      <c r="E309" s="1442"/>
      <c r="F309" s="1442"/>
      <c r="G309" s="1317"/>
      <c r="H309" s="1317"/>
      <c r="I309" s="1317"/>
      <c r="J309" s="1317"/>
      <c r="K309" s="1317"/>
      <c r="L309" s="1317"/>
      <c r="M309" s="1332"/>
      <c r="N309" s="1332"/>
      <c r="O309" s="1332"/>
      <c r="P309" s="1332"/>
      <c r="Q309" s="1332"/>
      <c r="R309" s="1332"/>
      <c r="S309" s="1332"/>
      <c r="T309" s="1333"/>
    </row>
    <row r="310" spans="1:20" ht="15" customHeight="1" x14ac:dyDescent="0.2">
      <c r="A310" s="1334"/>
      <c r="B310" s="1224">
        <v>33</v>
      </c>
      <c r="C310" s="1226"/>
      <c r="D310" s="1442"/>
      <c r="E310" s="1442"/>
      <c r="F310" s="1442"/>
      <c r="G310" s="1317"/>
      <c r="H310" s="1317"/>
      <c r="I310" s="1317"/>
      <c r="J310" s="1317"/>
      <c r="K310" s="1317"/>
      <c r="L310" s="1317"/>
      <c r="M310" s="1332"/>
      <c r="N310" s="1332"/>
      <c r="O310" s="1332"/>
      <c r="P310" s="1332"/>
      <c r="Q310" s="1332"/>
      <c r="R310" s="1332"/>
      <c r="S310" s="1332"/>
      <c r="T310" s="1333"/>
    </row>
    <row r="311" spans="1:20" ht="15" customHeight="1" x14ac:dyDescent="0.2">
      <c r="A311" s="1334"/>
      <c r="B311" s="1224">
        <v>34</v>
      </c>
      <c r="C311" s="1226"/>
      <c r="D311" s="1442"/>
      <c r="E311" s="1442"/>
      <c r="F311" s="1442"/>
      <c r="G311" s="1317"/>
      <c r="H311" s="1317"/>
      <c r="I311" s="1317"/>
      <c r="J311" s="1317"/>
      <c r="K311" s="1317"/>
      <c r="L311" s="1317"/>
      <c r="M311" s="1332"/>
      <c r="N311" s="1332"/>
      <c r="O311" s="1332"/>
      <c r="P311" s="1332"/>
      <c r="Q311" s="1332"/>
      <c r="R311" s="1332"/>
      <c r="S311" s="1332"/>
      <c r="T311" s="1333"/>
    </row>
    <row r="312" spans="1:20" ht="15" customHeight="1" x14ac:dyDescent="0.2">
      <c r="A312" s="1334"/>
      <c r="B312" s="1225">
        <v>35</v>
      </c>
      <c r="C312" s="1227"/>
      <c r="D312" s="1415"/>
      <c r="E312" s="1415"/>
      <c r="F312" s="1415"/>
      <c r="G312" s="1319"/>
      <c r="H312" s="1319"/>
      <c r="I312" s="1319"/>
      <c r="J312" s="1319"/>
      <c r="K312" s="1319"/>
      <c r="L312" s="1319"/>
      <c r="M312" s="1332"/>
      <c r="N312" s="1332"/>
      <c r="O312" s="1332"/>
      <c r="P312" s="1332"/>
      <c r="Q312" s="1332"/>
      <c r="R312" s="1332"/>
      <c r="S312" s="1332"/>
      <c r="T312" s="1333"/>
    </row>
    <row r="313" spans="1:20" s="1212" customFormat="1" ht="45" customHeight="1" x14ac:dyDescent="0.25">
      <c r="A313" s="1247" t="s">
        <v>1303</v>
      </c>
      <c r="B313" s="50"/>
      <c r="C313" s="50"/>
      <c r="D313" s="50"/>
      <c r="E313" s="50"/>
      <c r="F313" s="50"/>
      <c r="G313" s="50"/>
      <c r="H313" s="50"/>
      <c r="I313" s="50"/>
      <c r="J313" s="1331"/>
      <c r="K313" s="1331"/>
      <c r="L313" s="1331"/>
      <c r="M313" s="1331"/>
      <c r="N313" s="1331"/>
      <c r="O313" s="1331"/>
      <c r="P313" s="1331"/>
      <c r="Q313" s="1331"/>
      <c r="R313" s="1331"/>
      <c r="S313" s="1331"/>
      <c r="T313" s="1330"/>
    </row>
    <row r="314" spans="1:20" ht="15" customHeight="1" x14ac:dyDescent="0.2">
      <c r="A314" s="1334"/>
      <c r="B314" s="1332"/>
      <c r="C314" s="1332"/>
      <c r="D314" s="1332"/>
      <c r="E314" s="1332"/>
      <c r="F314" s="1332"/>
      <c r="G314" s="1332"/>
      <c r="H314" s="1332"/>
      <c r="I314" s="1332"/>
      <c r="J314" s="1332"/>
      <c r="K314" s="1332"/>
      <c r="L314" s="1332"/>
      <c r="M314" s="1332"/>
      <c r="N314" s="1332"/>
      <c r="O314" s="1332"/>
      <c r="P314" s="1332"/>
      <c r="Q314" s="1332"/>
      <c r="R314" s="1332"/>
      <c r="S314" s="1332"/>
      <c r="T314" s="1333"/>
    </row>
    <row r="315" spans="1:20" ht="15" customHeight="1" x14ac:dyDescent="0.2">
      <c r="A315" s="1334"/>
      <c r="B315" s="1655" t="s">
        <v>1084</v>
      </c>
      <c r="C315" s="1204">
        <v>41715</v>
      </c>
      <c r="D315" s="1203">
        <v>41716</v>
      </c>
      <c r="E315" s="1203">
        <v>41717</v>
      </c>
      <c r="F315" s="1203">
        <v>41718</v>
      </c>
      <c r="G315" s="1201">
        <v>41719</v>
      </c>
      <c r="H315" s="1201">
        <v>41722</v>
      </c>
      <c r="I315" s="1201">
        <v>41723</v>
      </c>
      <c r="J315" s="1201">
        <v>41724</v>
      </c>
      <c r="K315" s="1201">
        <v>41725</v>
      </c>
      <c r="L315" s="1201">
        <v>41726</v>
      </c>
      <c r="M315" s="1332"/>
      <c r="N315" s="1332"/>
      <c r="O315" s="1332"/>
      <c r="P315" s="1332"/>
      <c r="Q315" s="1332"/>
      <c r="R315" s="1332"/>
      <c r="S315" s="1332"/>
      <c r="T315" s="1333"/>
    </row>
    <row r="316" spans="1:20" ht="15" customHeight="1" x14ac:dyDescent="0.2">
      <c r="A316" s="1334"/>
      <c r="B316" s="1223">
        <v>1</v>
      </c>
      <c r="C316" s="1228"/>
      <c r="D316" s="1219"/>
      <c r="E316" s="1219"/>
      <c r="F316" s="1219"/>
      <c r="G316" s="1318"/>
      <c r="H316" s="1318"/>
      <c r="I316" s="1318"/>
      <c r="J316" s="1318"/>
      <c r="K316" s="1318"/>
      <c r="L316" s="1318"/>
      <c r="M316" s="1332"/>
      <c r="N316" s="1332"/>
      <c r="O316" s="1332"/>
      <c r="P316" s="1332"/>
      <c r="Q316" s="1332"/>
      <c r="R316" s="1332"/>
      <c r="S316" s="1332"/>
      <c r="T316" s="1333"/>
    </row>
    <row r="317" spans="1:20" ht="15" customHeight="1" x14ac:dyDescent="0.2">
      <c r="A317" s="1334"/>
      <c r="B317" s="1224">
        <v>2</v>
      </c>
      <c r="C317" s="1226"/>
      <c r="D317" s="1442"/>
      <c r="E317" s="1442"/>
      <c r="F317" s="1442"/>
      <c r="G317" s="1317"/>
      <c r="H317" s="1317"/>
      <c r="I317" s="1317"/>
      <c r="J317" s="1317"/>
      <c r="K317" s="1317"/>
      <c r="L317" s="1317"/>
      <c r="M317" s="1332"/>
      <c r="N317" s="1332"/>
      <c r="O317" s="1332"/>
      <c r="P317" s="1332"/>
      <c r="Q317" s="1332"/>
      <c r="R317" s="1332"/>
      <c r="S317" s="1332"/>
      <c r="T317" s="1333"/>
    </row>
    <row r="318" spans="1:20" ht="15" customHeight="1" x14ac:dyDescent="0.2">
      <c r="A318" s="1334"/>
      <c r="B318" s="1224">
        <v>3</v>
      </c>
      <c r="C318" s="1226"/>
      <c r="D318" s="1442"/>
      <c r="E318" s="1442"/>
      <c r="F318" s="1442"/>
      <c r="G318" s="1317"/>
      <c r="H318" s="1317"/>
      <c r="I318" s="1317"/>
      <c r="J318" s="1317"/>
      <c r="K318" s="1317"/>
      <c r="L318" s="1317"/>
      <c r="M318" s="1332"/>
      <c r="N318" s="1332"/>
      <c r="O318" s="1332"/>
      <c r="P318" s="1332"/>
      <c r="Q318" s="1332"/>
      <c r="R318" s="1332"/>
      <c r="S318" s="1332"/>
      <c r="T318" s="1333"/>
    </row>
    <row r="319" spans="1:20" ht="15" customHeight="1" x14ac:dyDescent="0.2">
      <c r="A319" s="1334"/>
      <c r="B319" s="1224">
        <v>4</v>
      </c>
      <c r="C319" s="1226"/>
      <c r="D319" s="1442"/>
      <c r="E319" s="1442"/>
      <c r="F319" s="1442"/>
      <c r="G319" s="1317"/>
      <c r="H319" s="1317"/>
      <c r="I319" s="1317"/>
      <c r="J319" s="1317"/>
      <c r="K319" s="1317"/>
      <c r="L319" s="1317"/>
      <c r="M319" s="1332"/>
      <c r="N319" s="1332"/>
      <c r="O319" s="1332"/>
      <c r="P319" s="1332"/>
      <c r="Q319" s="1332"/>
      <c r="R319" s="1332"/>
      <c r="S319" s="1332"/>
      <c r="T319" s="1333"/>
    </row>
    <row r="320" spans="1:20" ht="15" customHeight="1" x14ac:dyDescent="0.2">
      <c r="A320" s="1334"/>
      <c r="B320" s="1224">
        <v>5</v>
      </c>
      <c r="C320" s="1226"/>
      <c r="D320" s="1442"/>
      <c r="E320" s="1442"/>
      <c r="F320" s="1442"/>
      <c r="G320" s="1317"/>
      <c r="H320" s="1317"/>
      <c r="I320" s="1317"/>
      <c r="J320" s="1317"/>
      <c r="K320" s="1317"/>
      <c r="L320" s="1317"/>
      <c r="M320" s="1332"/>
      <c r="N320" s="1332"/>
      <c r="O320" s="1332"/>
      <c r="P320" s="1332"/>
      <c r="Q320" s="1332"/>
      <c r="R320" s="1332"/>
      <c r="S320" s="1332"/>
      <c r="T320" s="1333"/>
    </row>
    <row r="321" spans="1:20" ht="15" customHeight="1" x14ac:dyDescent="0.2">
      <c r="A321" s="1334"/>
      <c r="B321" s="1224">
        <v>6</v>
      </c>
      <c r="C321" s="1226"/>
      <c r="D321" s="1442"/>
      <c r="E321" s="1442"/>
      <c r="F321" s="1442"/>
      <c r="G321" s="1317"/>
      <c r="H321" s="1317"/>
      <c r="I321" s="1317"/>
      <c r="J321" s="1317"/>
      <c r="K321" s="1317"/>
      <c r="L321" s="1317"/>
      <c r="M321" s="1332"/>
      <c r="N321" s="1332"/>
      <c r="O321" s="1332"/>
      <c r="P321" s="1332"/>
      <c r="Q321" s="1332"/>
      <c r="R321" s="1332"/>
      <c r="S321" s="1332"/>
      <c r="T321" s="1333"/>
    </row>
    <row r="322" spans="1:20" ht="15" customHeight="1" x14ac:dyDescent="0.2">
      <c r="A322" s="1334"/>
      <c r="B322" s="1224">
        <v>7</v>
      </c>
      <c r="C322" s="1226"/>
      <c r="D322" s="1442"/>
      <c r="E322" s="1442"/>
      <c r="F322" s="1442"/>
      <c r="G322" s="1317"/>
      <c r="H322" s="1317"/>
      <c r="I322" s="1317"/>
      <c r="J322" s="1317"/>
      <c r="K322" s="1317"/>
      <c r="L322" s="1317"/>
      <c r="M322" s="1332"/>
      <c r="N322" s="1332"/>
      <c r="O322" s="1332"/>
      <c r="P322" s="1332"/>
      <c r="Q322" s="1332"/>
      <c r="R322" s="1332"/>
      <c r="S322" s="1332"/>
      <c r="T322" s="1333"/>
    </row>
    <row r="323" spans="1:20" ht="15" customHeight="1" x14ac:dyDescent="0.2">
      <c r="A323" s="1334"/>
      <c r="B323" s="1224">
        <v>8</v>
      </c>
      <c r="C323" s="1226"/>
      <c r="D323" s="1442"/>
      <c r="E323" s="1442"/>
      <c r="F323" s="1442"/>
      <c r="G323" s="1317"/>
      <c r="H323" s="1317"/>
      <c r="I323" s="1317"/>
      <c r="J323" s="1317"/>
      <c r="K323" s="1317"/>
      <c r="L323" s="1317"/>
      <c r="M323" s="1332"/>
      <c r="N323" s="1332"/>
      <c r="O323" s="1332"/>
      <c r="P323" s="1332"/>
      <c r="Q323" s="1332"/>
      <c r="R323" s="1332"/>
      <c r="S323" s="1332"/>
      <c r="T323" s="1333"/>
    </row>
    <row r="324" spans="1:20" ht="15" customHeight="1" x14ac:dyDescent="0.2">
      <c r="A324" s="1334"/>
      <c r="B324" s="1224">
        <v>9</v>
      </c>
      <c r="C324" s="1226"/>
      <c r="D324" s="1442"/>
      <c r="E324" s="1442"/>
      <c r="F324" s="1442"/>
      <c r="G324" s="1317"/>
      <c r="H324" s="1317"/>
      <c r="I324" s="1317"/>
      <c r="J324" s="1317"/>
      <c r="K324" s="1317"/>
      <c r="L324" s="1317"/>
      <c r="M324" s="1332"/>
      <c r="N324" s="1332"/>
      <c r="O324" s="1332"/>
      <c r="P324" s="1332"/>
      <c r="Q324" s="1332"/>
      <c r="R324" s="1332"/>
      <c r="S324" s="1332"/>
      <c r="T324" s="1333"/>
    </row>
    <row r="325" spans="1:20" ht="15" customHeight="1" x14ac:dyDescent="0.2">
      <c r="A325" s="1334"/>
      <c r="B325" s="1224">
        <v>10</v>
      </c>
      <c r="C325" s="1226"/>
      <c r="D325" s="1442"/>
      <c r="E325" s="1442"/>
      <c r="F325" s="1442"/>
      <c r="G325" s="1317"/>
      <c r="H325" s="1317"/>
      <c r="I325" s="1317"/>
      <c r="J325" s="1317"/>
      <c r="K325" s="1317"/>
      <c r="L325" s="1317"/>
      <c r="M325" s="1332"/>
      <c r="N325" s="1332"/>
      <c r="O325" s="1332"/>
      <c r="P325" s="1332"/>
      <c r="Q325" s="1332"/>
      <c r="R325" s="1332"/>
      <c r="S325" s="1332"/>
      <c r="T325" s="1333"/>
    </row>
    <row r="326" spans="1:20" ht="15" customHeight="1" x14ac:dyDescent="0.2">
      <c r="A326" s="1334"/>
      <c r="B326" s="1224">
        <v>11</v>
      </c>
      <c r="C326" s="1226"/>
      <c r="D326" s="1442"/>
      <c r="E326" s="1442"/>
      <c r="F326" s="1442"/>
      <c r="G326" s="1317"/>
      <c r="H326" s="1317"/>
      <c r="I326" s="1317"/>
      <c r="J326" s="1317"/>
      <c r="K326" s="1317"/>
      <c r="L326" s="1317"/>
      <c r="M326" s="1332"/>
      <c r="N326" s="1332"/>
      <c r="O326" s="1332"/>
      <c r="P326" s="1332"/>
      <c r="Q326" s="1332"/>
      <c r="R326" s="1332"/>
      <c r="S326" s="1332"/>
      <c r="T326" s="1333"/>
    </row>
    <row r="327" spans="1:20" ht="15" customHeight="1" x14ac:dyDescent="0.2">
      <c r="A327" s="1334"/>
      <c r="B327" s="1224">
        <v>12</v>
      </c>
      <c r="C327" s="1226"/>
      <c r="D327" s="1442"/>
      <c r="E327" s="1442"/>
      <c r="F327" s="1442"/>
      <c r="G327" s="1317"/>
      <c r="H327" s="1317"/>
      <c r="I327" s="1317"/>
      <c r="J327" s="1317"/>
      <c r="K327" s="1317"/>
      <c r="L327" s="1317"/>
      <c r="M327" s="1332"/>
      <c r="N327" s="1332"/>
      <c r="O327" s="1332"/>
      <c r="P327" s="1332"/>
      <c r="Q327" s="1332"/>
      <c r="R327" s="1332"/>
      <c r="S327" s="1332"/>
      <c r="T327" s="1333"/>
    </row>
    <row r="328" spans="1:20" ht="15" customHeight="1" x14ac:dyDescent="0.2">
      <c r="A328" s="1334"/>
      <c r="B328" s="1224">
        <v>13</v>
      </c>
      <c r="C328" s="1226"/>
      <c r="D328" s="1442"/>
      <c r="E328" s="1442"/>
      <c r="F328" s="1442"/>
      <c r="G328" s="1317"/>
      <c r="H328" s="1317"/>
      <c r="I328" s="1317"/>
      <c r="J328" s="1317"/>
      <c r="K328" s="1317"/>
      <c r="L328" s="1317"/>
      <c r="M328" s="1332"/>
      <c r="N328" s="1332"/>
      <c r="O328" s="1332"/>
      <c r="P328" s="1332"/>
      <c r="Q328" s="1332"/>
      <c r="R328" s="1332"/>
      <c r="S328" s="1332"/>
      <c r="T328" s="1333"/>
    </row>
    <row r="329" spans="1:20" ht="15" customHeight="1" x14ac:dyDescent="0.2">
      <c r="A329" s="1334"/>
      <c r="B329" s="1224">
        <v>14</v>
      </c>
      <c r="C329" s="1226"/>
      <c r="D329" s="1442"/>
      <c r="E329" s="1442"/>
      <c r="F329" s="1442"/>
      <c r="G329" s="1317"/>
      <c r="H329" s="1317"/>
      <c r="I329" s="1317"/>
      <c r="J329" s="1317"/>
      <c r="K329" s="1317"/>
      <c r="L329" s="1317"/>
      <c r="M329" s="1332"/>
      <c r="N329" s="1332"/>
      <c r="O329" s="1332"/>
      <c r="P329" s="1332"/>
      <c r="Q329" s="1332"/>
      <c r="R329" s="1332"/>
      <c r="S329" s="1332"/>
      <c r="T329" s="1333"/>
    </row>
    <row r="330" spans="1:20" ht="15" customHeight="1" x14ac:dyDescent="0.2">
      <c r="A330" s="1334"/>
      <c r="B330" s="1224">
        <v>15</v>
      </c>
      <c r="C330" s="1226"/>
      <c r="D330" s="1442"/>
      <c r="E330" s="1442"/>
      <c r="F330" s="1442"/>
      <c r="G330" s="1317"/>
      <c r="H330" s="1317"/>
      <c r="I330" s="1317"/>
      <c r="J330" s="1317"/>
      <c r="K330" s="1317"/>
      <c r="L330" s="1317"/>
      <c r="M330" s="1332"/>
      <c r="N330" s="1332"/>
      <c r="O330" s="1332"/>
      <c r="P330" s="1332"/>
      <c r="Q330" s="1332"/>
      <c r="R330" s="1332"/>
      <c r="S330" s="1332"/>
      <c r="T330" s="1333"/>
    </row>
    <row r="331" spans="1:20" ht="15" customHeight="1" x14ac:dyDescent="0.2">
      <c r="A331" s="1334"/>
      <c r="B331" s="1224">
        <v>16</v>
      </c>
      <c r="C331" s="1226"/>
      <c r="D331" s="1442"/>
      <c r="E331" s="1442"/>
      <c r="F331" s="1442"/>
      <c r="G331" s="1317"/>
      <c r="H331" s="1317"/>
      <c r="I331" s="1317"/>
      <c r="J331" s="1317"/>
      <c r="K331" s="1317"/>
      <c r="L331" s="1317"/>
      <c r="M331" s="1332"/>
      <c r="N331" s="1332"/>
      <c r="O331" s="1332"/>
      <c r="P331" s="1332"/>
      <c r="Q331" s="1332"/>
      <c r="R331" s="1332"/>
      <c r="S331" s="1332"/>
      <c r="T331" s="1333"/>
    </row>
    <row r="332" spans="1:20" ht="15" customHeight="1" x14ac:dyDescent="0.2">
      <c r="A332" s="1334"/>
      <c r="B332" s="1224">
        <v>17</v>
      </c>
      <c r="C332" s="1226"/>
      <c r="D332" s="1442"/>
      <c r="E332" s="1442"/>
      <c r="F332" s="1442"/>
      <c r="G332" s="1317"/>
      <c r="H332" s="1317"/>
      <c r="I332" s="1317"/>
      <c r="J332" s="1317"/>
      <c r="K332" s="1317"/>
      <c r="L332" s="1317"/>
      <c r="M332" s="1332"/>
      <c r="N332" s="1332"/>
      <c r="O332" s="1332"/>
      <c r="P332" s="1332"/>
      <c r="Q332" s="1332"/>
      <c r="R332" s="1332"/>
      <c r="S332" s="1332"/>
      <c r="T332" s="1333"/>
    </row>
    <row r="333" spans="1:20" ht="15" customHeight="1" x14ac:dyDescent="0.2">
      <c r="A333" s="1334"/>
      <c r="B333" s="1224">
        <v>18</v>
      </c>
      <c r="C333" s="1226"/>
      <c r="D333" s="1442"/>
      <c r="E333" s="1442"/>
      <c r="F333" s="1442"/>
      <c r="G333" s="1317"/>
      <c r="H333" s="1317"/>
      <c r="I333" s="1317"/>
      <c r="J333" s="1317"/>
      <c r="K333" s="1317"/>
      <c r="L333" s="1317"/>
      <c r="M333" s="1332"/>
      <c r="N333" s="1332"/>
      <c r="O333" s="1332"/>
      <c r="P333" s="1332"/>
      <c r="Q333" s="1332"/>
      <c r="R333" s="1332"/>
      <c r="S333" s="1332"/>
      <c r="T333" s="1333"/>
    </row>
    <row r="334" spans="1:20" ht="15" customHeight="1" x14ac:dyDescent="0.2">
      <c r="A334" s="1334"/>
      <c r="B334" s="1224">
        <v>19</v>
      </c>
      <c r="C334" s="1226"/>
      <c r="D334" s="1442"/>
      <c r="E334" s="1442"/>
      <c r="F334" s="1442"/>
      <c r="G334" s="1317"/>
      <c r="H334" s="1317"/>
      <c r="I334" s="1317"/>
      <c r="J334" s="1317"/>
      <c r="K334" s="1317"/>
      <c r="L334" s="1317"/>
      <c r="M334" s="1332"/>
      <c r="N334" s="1332"/>
      <c r="O334" s="1332"/>
      <c r="P334" s="1332"/>
      <c r="Q334" s="1332"/>
      <c r="R334" s="1332"/>
      <c r="S334" s="1332"/>
      <c r="T334" s="1333"/>
    </row>
    <row r="335" spans="1:20" ht="15" customHeight="1" x14ac:dyDescent="0.2">
      <c r="A335" s="1334"/>
      <c r="B335" s="1224">
        <v>20</v>
      </c>
      <c r="C335" s="1226"/>
      <c r="D335" s="1442"/>
      <c r="E335" s="1442"/>
      <c r="F335" s="1442"/>
      <c r="G335" s="1317"/>
      <c r="H335" s="1317"/>
      <c r="I335" s="1317"/>
      <c r="J335" s="1317"/>
      <c r="K335" s="1317"/>
      <c r="L335" s="1317"/>
      <c r="M335" s="1332"/>
      <c r="N335" s="1332"/>
      <c r="O335" s="1332"/>
      <c r="P335" s="1332"/>
      <c r="Q335" s="1332"/>
      <c r="R335" s="1332"/>
      <c r="S335" s="1332"/>
      <c r="T335" s="1333"/>
    </row>
    <row r="336" spans="1:20" ht="15" customHeight="1" x14ac:dyDescent="0.2">
      <c r="A336" s="1334"/>
      <c r="B336" s="1224">
        <v>21</v>
      </c>
      <c r="C336" s="1226"/>
      <c r="D336" s="1442"/>
      <c r="E336" s="1442"/>
      <c r="F336" s="1442"/>
      <c r="G336" s="1317"/>
      <c r="H336" s="1317"/>
      <c r="I336" s="1317"/>
      <c r="J336" s="1317"/>
      <c r="K336" s="1317"/>
      <c r="L336" s="1317"/>
      <c r="M336" s="1332"/>
      <c r="N336" s="1332"/>
      <c r="O336" s="1332"/>
      <c r="P336" s="1332"/>
      <c r="Q336" s="1332"/>
      <c r="R336" s="1332"/>
      <c r="S336" s="1332"/>
      <c r="T336" s="1333"/>
    </row>
    <row r="337" spans="1:20" ht="15" customHeight="1" x14ac:dyDescent="0.2">
      <c r="A337" s="1334"/>
      <c r="B337" s="1224">
        <v>22</v>
      </c>
      <c r="C337" s="1226"/>
      <c r="D337" s="1442"/>
      <c r="E337" s="1442"/>
      <c r="F337" s="1442"/>
      <c r="G337" s="1317"/>
      <c r="H337" s="1317"/>
      <c r="I337" s="1317"/>
      <c r="J337" s="1317"/>
      <c r="K337" s="1317"/>
      <c r="L337" s="1317"/>
      <c r="M337" s="1332"/>
      <c r="N337" s="1332"/>
      <c r="O337" s="1332"/>
      <c r="P337" s="1332"/>
      <c r="Q337" s="1332"/>
      <c r="R337" s="1332"/>
      <c r="S337" s="1332"/>
      <c r="T337" s="1333"/>
    </row>
    <row r="338" spans="1:20" ht="15" customHeight="1" x14ac:dyDescent="0.2">
      <c r="A338" s="1334"/>
      <c r="B338" s="1224">
        <v>23</v>
      </c>
      <c r="C338" s="1226"/>
      <c r="D338" s="1442"/>
      <c r="E338" s="1442"/>
      <c r="F338" s="1442"/>
      <c r="G338" s="1317"/>
      <c r="H338" s="1317"/>
      <c r="I338" s="1317"/>
      <c r="J338" s="1317"/>
      <c r="K338" s="1317"/>
      <c r="L338" s="1317"/>
      <c r="M338" s="1332"/>
      <c r="N338" s="1332"/>
      <c r="O338" s="1332"/>
      <c r="P338" s="1332"/>
      <c r="Q338" s="1332"/>
      <c r="R338" s="1332"/>
      <c r="S338" s="1332"/>
      <c r="T338" s="1333"/>
    </row>
    <row r="339" spans="1:20" ht="15" customHeight="1" x14ac:dyDescent="0.2">
      <c r="A339" s="1334"/>
      <c r="B339" s="1224">
        <v>24</v>
      </c>
      <c r="C339" s="1226"/>
      <c r="D339" s="1442"/>
      <c r="E339" s="1442"/>
      <c r="F339" s="1442"/>
      <c r="G339" s="1317"/>
      <c r="H339" s="1317"/>
      <c r="I339" s="1317"/>
      <c r="J339" s="1317"/>
      <c r="K339" s="1317"/>
      <c r="L339" s="1317"/>
      <c r="M339" s="1332"/>
      <c r="N339" s="1332"/>
      <c r="O339" s="1332"/>
      <c r="P339" s="1332"/>
      <c r="Q339" s="1332"/>
      <c r="R339" s="1332"/>
      <c r="S339" s="1332"/>
      <c r="T339" s="1333"/>
    </row>
    <row r="340" spans="1:20" ht="15" customHeight="1" x14ac:dyDescent="0.2">
      <c r="A340" s="1334"/>
      <c r="B340" s="1224">
        <v>25</v>
      </c>
      <c r="C340" s="1226"/>
      <c r="D340" s="1442"/>
      <c r="E340" s="1442"/>
      <c r="F340" s="1442"/>
      <c r="G340" s="1317"/>
      <c r="H340" s="1317"/>
      <c r="I340" s="1317"/>
      <c r="J340" s="1317"/>
      <c r="K340" s="1317"/>
      <c r="L340" s="1317"/>
      <c r="M340" s="1332"/>
      <c r="N340" s="1332"/>
      <c r="O340" s="1332"/>
      <c r="P340" s="1332"/>
      <c r="Q340" s="1332"/>
      <c r="R340" s="1332"/>
      <c r="S340" s="1332"/>
      <c r="T340" s="1333"/>
    </row>
    <row r="341" spans="1:20" ht="15" customHeight="1" x14ac:dyDescent="0.2">
      <c r="A341" s="1334"/>
      <c r="B341" s="1224">
        <v>26</v>
      </c>
      <c r="C341" s="1226"/>
      <c r="D341" s="1442"/>
      <c r="E341" s="1442"/>
      <c r="F341" s="1442"/>
      <c r="G341" s="1317"/>
      <c r="H341" s="1317"/>
      <c r="I341" s="1317"/>
      <c r="J341" s="1317"/>
      <c r="K341" s="1317"/>
      <c r="L341" s="1317"/>
      <c r="M341" s="1332"/>
      <c r="N341" s="1332"/>
      <c r="O341" s="1332"/>
      <c r="P341" s="1332"/>
      <c r="Q341" s="1332"/>
      <c r="R341" s="1332"/>
      <c r="S341" s="1332"/>
      <c r="T341" s="1333"/>
    </row>
    <row r="342" spans="1:20" ht="15" customHeight="1" x14ac:dyDescent="0.2">
      <c r="A342" s="1334"/>
      <c r="B342" s="1224">
        <v>27</v>
      </c>
      <c r="C342" s="1226"/>
      <c r="D342" s="1442"/>
      <c r="E342" s="1442"/>
      <c r="F342" s="1442"/>
      <c r="G342" s="1317"/>
      <c r="H342" s="1317"/>
      <c r="I342" s="1317"/>
      <c r="J342" s="1317"/>
      <c r="K342" s="1317"/>
      <c r="L342" s="1317"/>
      <c r="M342" s="1332"/>
      <c r="N342" s="1332"/>
      <c r="O342" s="1332"/>
      <c r="P342" s="1332"/>
      <c r="Q342" s="1332"/>
      <c r="R342" s="1332"/>
      <c r="S342" s="1332"/>
      <c r="T342" s="1333"/>
    </row>
    <row r="343" spans="1:20" ht="15" customHeight="1" x14ac:dyDescent="0.2">
      <c r="A343" s="1334"/>
      <c r="B343" s="1224">
        <v>28</v>
      </c>
      <c r="C343" s="1226"/>
      <c r="D343" s="1442"/>
      <c r="E343" s="1442"/>
      <c r="F343" s="1442"/>
      <c r="G343" s="1317"/>
      <c r="H343" s="1317"/>
      <c r="I343" s="1317"/>
      <c r="J343" s="1317"/>
      <c r="K343" s="1317"/>
      <c r="L343" s="1317"/>
      <c r="M343" s="1332"/>
      <c r="N343" s="1332"/>
      <c r="O343" s="1332"/>
      <c r="P343" s="1332"/>
      <c r="Q343" s="1332"/>
      <c r="R343" s="1332"/>
      <c r="S343" s="1332"/>
      <c r="T343" s="1333"/>
    </row>
    <row r="344" spans="1:20" ht="15" customHeight="1" x14ac:dyDescent="0.2">
      <c r="A344" s="1334"/>
      <c r="B344" s="1224">
        <v>29</v>
      </c>
      <c r="C344" s="1226"/>
      <c r="D344" s="1442"/>
      <c r="E344" s="1442"/>
      <c r="F344" s="1442"/>
      <c r="G344" s="1317"/>
      <c r="H344" s="1317"/>
      <c r="I344" s="1317"/>
      <c r="J344" s="1317"/>
      <c r="K344" s="1317"/>
      <c r="L344" s="1317"/>
      <c r="M344" s="1332"/>
      <c r="N344" s="1332"/>
      <c r="O344" s="1332"/>
      <c r="P344" s="1332"/>
      <c r="Q344" s="1332"/>
      <c r="R344" s="1332"/>
      <c r="S344" s="1332"/>
      <c r="T344" s="1333"/>
    </row>
    <row r="345" spans="1:20" ht="15" customHeight="1" x14ac:dyDescent="0.2">
      <c r="A345" s="1334"/>
      <c r="B345" s="1224">
        <v>30</v>
      </c>
      <c r="C345" s="1226"/>
      <c r="D345" s="1442"/>
      <c r="E345" s="1442"/>
      <c r="F345" s="1442"/>
      <c r="G345" s="1317"/>
      <c r="H345" s="1317"/>
      <c r="I345" s="1317"/>
      <c r="J345" s="1317"/>
      <c r="K345" s="1317"/>
      <c r="L345" s="1317"/>
      <c r="M345" s="1332"/>
      <c r="N345" s="1332"/>
      <c r="O345" s="1332"/>
      <c r="P345" s="1332"/>
      <c r="Q345" s="1332"/>
      <c r="R345" s="1332"/>
      <c r="S345" s="1332"/>
      <c r="T345" s="1333"/>
    </row>
    <row r="346" spans="1:20" ht="15" customHeight="1" x14ac:dyDescent="0.2">
      <c r="A346" s="1334"/>
      <c r="B346" s="1224">
        <v>31</v>
      </c>
      <c r="C346" s="1226"/>
      <c r="D346" s="1442"/>
      <c r="E346" s="1442"/>
      <c r="F346" s="1442"/>
      <c r="G346" s="1317"/>
      <c r="H346" s="1317"/>
      <c r="I346" s="1317"/>
      <c r="J346" s="1317"/>
      <c r="K346" s="1317"/>
      <c r="L346" s="1317"/>
      <c r="M346" s="1332"/>
      <c r="N346" s="1332"/>
      <c r="O346" s="1332"/>
      <c r="P346" s="1332"/>
      <c r="Q346" s="1332"/>
      <c r="R346" s="1332"/>
      <c r="S346" s="1332"/>
      <c r="T346" s="1333"/>
    </row>
    <row r="347" spans="1:20" ht="15" customHeight="1" x14ac:dyDescent="0.2">
      <c r="A347" s="1334"/>
      <c r="B347" s="1224">
        <v>32</v>
      </c>
      <c r="C347" s="1226"/>
      <c r="D347" s="1442"/>
      <c r="E347" s="1442"/>
      <c r="F347" s="1442"/>
      <c r="G347" s="1317"/>
      <c r="H347" s="1317"/>
      <c r="I347" s="1317"/>
      <c r="J347" s="1317"/>
      <c r="K347" s="1317"/>
      <c r="L347" s="1317"/>
      <c r="M347" s="1332"/>
      <c r="N347" s="1332"/>
      <c r="O347" s="1332"/>
      <c r="P347" s="1332"/>
      <c r="Q347" s="1332"/>
      <c r="R347" s="1332"/>
      <c r="S347" s="1332"/>
      <c r="T347" s="1333"/>
    </row>
    <row r="348" spans="1:20" ht="15" customHeight="1" x14ac:dyDescent="0.2">
      <c r="A348" s="1334"/>
      <c r="B348" s="1224">
        <v>33</v>
      </c>
      <c r="C348" s="1226"/>
      <c r="D348" s="1442"/>
      <c r="E348" s="1442"/>
      <c r="F348" s="1442"/>
      <c r="G348" s="1317"/>
      <c r="H348" s="1317"/>
      <c r="I348" s="1317"/>
      <c r="J348" s="1317"/>
      <c r="K348" s="1317"/>
      <c r="L348" s="1317"/>
      <c r="M348" s="1332"/>
      <c r="N348" s="1332"/>
      <c r="O348" s="1332"/>
      <c r="P348" s="1332"/>
      <c r="Q348" s="1332"/>
      <c r="R348" s="1332"/>
      <c r="S348" s="1332"/>
      <c r="T348" s="1333"/>
    </row>
    <row r="349" spans="1:20" ht="15" customHeight="1" x14ac:dyDescent="0.2">
      <c r="A349" s="1334"/>
      <c r="B349" s="1224">
        <v>34</v>
      </c>
      <c r="C349" s="1226"/>
      <c r="D349" s="1442"/>
      <c r="E349" s="1442"/>
      <c r="F349" s="1442"/>
      <c r="G349" s="1317"/>
      <c r="H349" s="1317"/>
      <c r="I349" s="1317"/>
      <c r="J349" s="1317"/>
      <c r="K349" s="1317"/>
      <c r="L349" s="1317"/>
      <c r="M349" s="1332"/>
      <c r="N349" s="1332"/>
      <c r="O349" s="1332"/>
      <c r="P349" s="1332"/>
      <c r="Q349" s="1332"/>
      <c r="R349" s="1332"/>
      <c r="S349" s="1332"/>
      <c r="T349" s="1333"/>
    </row>
    <row r="350" spans="1:20" ht="15" customHeight="1" x14ac:dyDescent="0.2">
      <c r="A350" s="1334"/>
      <c r="B350" s="1225">
        <v>35</v>
      </c>
      <c r="C350" s="1227"/>
      <c r="D350" s="1415"/>
      <c r="E350" s="1415"/>
      <c r="F350" s="1415"/>
      <c r="G350" s="1319"/>
      <c r="H350" s="1319"/>
      <c r="I350" s="1319"/>
      <c r="J350" s="1319"/>
      <c r="K350" s="1319"/>
      <c r="L350" s="1319"/>
      <c r="M350" s="1332"/>
      <c r="N350" s="1332"/>
      <c r="O350" s="1332"/>
      <c r="P350" s="1332"/>
      <c r="Q350" s="1332"/>
      <c r="R350" s="1332"/>
      <c r="S350" s="1332"/>
      <c r="T350" s="1333"/>
    </row>
    <row r="351" spans="1:20" s="1212" customFormat="1" ht="15.75" x14ac:dyDescent="0.2">
      <c r="A351" s="1334"/>
      <c r="B351" s="1232"/>
      <c r="C351" s="1232"/>
      <c r="D351" s="1332"/>
      <c r="E351" s="1332"/>
      <c r="F351" s="1332"/>
      <c r="G351" s="1332"/>
      <c r="H351" s="1332"/>
      <c r="I351" s="1332"/>
      <c r="J351" s="1332"/>
      <c r="K351" s="1332"/>
      <c r="L351" s="1332"/>
      <c r="M351" s="1332"/>
      <c r="N351" s="1332"/>
      <c r="O351" s="1332"/>
      <c r="P351" s="1332"/>
      <c r="Q351" s="1332"/>
      <c r="R351" s="1332"/>
      <c r="S351" s="1332"/>
      <c r="T351" s="1333"/>
    </row>
    <row r="352" spans="1:20" ht="30" customHeight="1" x14ac:dyDescent="0.25">
      <c r="A352" s="1245" t="s">
        <v>1302</v>
      </c>
      <c r="B352" s="1210"/>
      <c r="C352" s="1210"/>
      <c r="D352" s="1210"/>
      <c r="E352" s="1210"/>
      <c r="F352" s="1210"/>
      <c r="G352" s="1210"/>
      <c r="H352" s="1210"/>
      <c r="I352" s="1210"/>
      <c r="J352" s="1292"/>
      <c r="K352" s="1292"/>
      <c r="L352" s="1292"/>
      <c r="M352" s="1292"/>
      <c r="N352" s="1292"/>
      <c r="O352" s="1292"/>
      <c r="P352" s="1292"/>
      <c r="Q352" s="1292"/>
      <c r="R352" s="1292"/>
      <c r="S352" s="1292"/>
      <c r="T352" s="1293"/>
    </row>
    <row r="353" spans="1:20" ht="15" customHeight="1" x14ac:dyDescent="0.2">
      <c r="A353" s="1334"/>
      <c r="B353" s="1332"/>
      <c r="C353" s="1332"/>
      <c r="D353" s="1332"/>
      <c r="E353" s="1332"/>
      <c r="F353" s="1332"/>
      <c r="G353" s="1332"/>
      <c r="H353" s="1332"/>
      <c r="I353" s="1332"/>
      <c r="J353" s="1332"/>
      <c r="K353" s="1332"/>
      <c r="L353" s="1332"/>
      <c r="M353" s="1332"/>
      <c r="N353" s="1332"/>
      <c r="O353" s="1332"/>
      <c r="P353" s="1332"/>
      <c r="Q353" s="1332"/>
      <c r="R353" s="1332"/>
      <c r="S353" s="1332"/>
      <c r="T353" s="1333"/>
    </row>
    <row r="354" spans="1:20" ht="15" customHeight="1" x14ac:dyDescent="0.2">
      <c r="A354" s="1334"/>
      <c r="B354" s="1655" t="s">
        <v>1084</v>
      </c>
      <c r="C354" s="1236">
        <v>41715</v>
      </c>
      <c r="D354" s="1237">
        <v>41716</v>
      </c>
      <c r="E354" s="1237">
        <v>41717</v>
      </c>
      <c r="F354" s="1237">
        <v>41718</v>
      </c>
      <c r="G354" s="1238">
        <v>41719</v>
      </c>
      <c r="H354" s="1238">
        <v>41722</v>
      </c>
      <c r="I354" s="1238">
        <v>41723</v>
      </c>
      <c r="J354" s="1238">
        <v>41724</v>
      </c>
      <c r="K354" s="1238">
        <v>41725</v>
      </c>
      <c r="L354" s="1238">
        <v>41726</v>
      </c>
      <c r="M354" s="1332"/>
      <c r="N354" s="1332"/>
      <c r="O354" s="1332"/>
      <c r="P354" s="1332"/>
      <c r="Q354" s="1332"/>
      <c r="R354" s="1332"/>
      <c r="S354" s="1332"/>
      <c r="T354" s="1333"/>
    </row>
    <row r="355" spans="1:20" ht="15" customHeight="1" x14ac:dyDescent="0.2">
      <c r="A355" s="1334"/>
      <c r="B355" s="1233">
        <v>1</v>
      </c>
      <c r="C355" s="1242" t="str">
        <f>IF(AND(ISNUMBER(C393),ISNUMBER(C431),ISNUMBER(C469)),C393*C431/C469,"")</f>
        <v/>
      </c>
      <c r="D355" s="1242" t="str">
        <f t="shared" ref="D355:L355" si="70">IF(AND(ISNUMBER(D393),ISNUMBER(D431),ISNUMBER(D469)),D393*D431/D469,"")</f>
        <v/>
      </c>
      <c r="E355" s="1242" t="str">
        <f t="shared" si="70"/>
        <v/>
      </c>
      <c r="F355" s="1242" t="str">
        <f t="shared" si="70"/>
        <v/>
      </c>
      <c r="G355" s="1242" t="str">
        <f t="shared" si="70"/>
        <v/>
      </c>
      <c r="H355" s="1242" t="str">
        <f t="shared" si="70"/>
        <v/>
      </c>
      <c r="I355" s="1242" t="str">
        <f t="shared" si="70"/>
        <v/>
      </c>
      <c r="J355" s="1242" t="str">
        <f t="shared" si="70"/>
        <v/>
      </c>
      <c r="K355" s="1242" t="str">
        <f t="shared" si="70"/>
        <v/>
      </c>
      <c r="L355" s="1272" t="str">
        <f t="shared" si="70"/>
        <v/>
      </c>
      <c r="M355" s="1332"/>
      <c r="N355" s="1332"/>
      <c r="O355" s="1332"/>
      <c r="P355" s="1332"/>
      <c r="Q355" s="1332"/>
      <c r="R355" s="1332"/>
      <c r="S355" s="1332"/>
      <c r="T355" s="1333"/>
    </row>
    <row r="356" spans="1:20" ht="15" customHeight="1" x14ac:dyDescent="0.2">
      <c r="A356" s="1334"/>
      <c r="B356" s="1234">
        <v>2</v>
      </c>
      <c r="C356" s="1239" t="str">
        <f t="shared" ref="C356:L356" si="71">IF(AND(ISNUMBER(C394),ISNUMBER(C432),ISNUMBER(C470)),C394*C432/C470,"")</f>
        <v/>
      </c>
      <c r="D356" s="1239" t="str">
        <f t="shared" si="71"/>
        <v/>
      </c>
      <c r="E356" s="1239" t="str">
        <f t="shared" si="71"/>
        <v/>
      </c>
      <c r="F356" s="1239" t="str">
        <f t="shared" si="71"/>
        <v/>
      </c>
      <c r="G356" s="1239" t="str">
        <f t="shared" si="71"/>
        <v/>
      </c>
      <c r="H356" s="1239" t="str">
        <f t="shared" si="71"/>
        <v/>
      </c>
      <c r="I356" s="1239" t="str">
        <f t="shared" si="71"/>
        <v/>
      </c>
      <c r="J356" s="1239" t="str">
        <f t="shared" si="71"/>
        <v/>
      </c>
      <c r="K356" s="1239" t="str">
        <f t="shared" si="71"/>
        <v/>
      </c>
      <c r="L356" s="1271" t="str">
        <f t="shared" si="71"/>
        <v/>
      </c>
      <c r="M356" s="1332"/>
      <c r="N356" s="1332"/>
      <c r="O356" s="1332"/>
      <c r="P356" s="1332"/>
      <c r="Q356" s="1332"/>
      <c r="R356" s="1332"/>
      <c r="S356" s="1332"/>
      <c r="T356" s="1333"/>
    </row>
    <row r="357" spans="1:20" ht="15" customHeight="1" x14ac:dyDescent="0.2">
      <c r="A357" s="1334"/>
      <c r="B357" s="1234">
        <v>3</v>
      </c>
      <c r="C357" s="1239" t="str">
        <f t="shared" ref="C357:L357" si="72">IF(AND(ISNUMBER(C395),ISNUMBER(C433),ISNUMBER(C471)),C395*C433/C471,"")</f>
        <v/>
      </c>
      <c r="D357" s="1239" t="str">
        <f t="shared" si="72"/>
        <v/>
      </c>
      <c r="E357" s="1239" t="str">
        <f t="shared" si="72"/>
        <v/>
      </c>
      <c r="F357" s="1239" t="str">
        <f t="shared" si="72"/>
        <v/>
      </c>
      <c r="G357" s="1239" t="str">
        <f t="shared" si="72"/>
        <v/>
      </c>
      <c r="H357" s="1239" t="str">
        <f t="shared" si="72"/>
        <v/>
      </c>
      <c r="I357" s="1239" t="str">
        <f t="shared" si="72"/>
        <v/>
      </c>
      <c r="J357" s="1239" t="str">
        <f t="shared" si="72"/>
        <v/>
      </c>
      <c r="K357" s="1239" t="str">
        <f t="shared" si="72"/>
        <v/>
      </c>
      <c r="L357" s="1271" t="str">
        <f t="shared" si="72"/>
        <v/>
      </c>
      <c r="M357" s="1332"/>
      <c r="N357" s="1332"/>
      <c r="O357" s="1332"/>
      <c r="P357" s="1332"/>
      <c r="Q357" s="1332"/>
      <c r="R357" s="1332"/>
      <c r="S357" s="1332"/>
      <c r="T357" s="1333"/>
    </row>
    <row r="358" spans="1:20" ht="15" customHeight="1" x14ac:dyDescent="0.2">
      <c r="A358" s="1334"/>
      <c r="B358" s="1234">
        <v>4</v>
      </c>
      <c r="C358" s="1239" t="str">
        <f t="shared" ref="C358:L358" si="73">IF(AND(ISNUMBER(C396),ISNUMBER(C434),ISNUMBER(C472)),C396*C434/C472,"")</f>
        <v/>
      </c>
      <c r="D358" s="1239" t="str">
        <f t="shared" si="73"/>
        <v/>
      </c>
      <c r="E358" s="1239" t="str">
        <f t="shared" si="73"/>
        <v/>
      </c>
      <c r="F358" s="1239" t="str">
        <f t="shared" si="73"/>
        <v/>
      </c>
      <c r="G358" s="1239" t="str">
        <f t="shared" si="73"/>
        <v/>
      </c>
      <c r="H358" s="1239" t="str">
        <f t="shared" si="73"/>
        <v/>
      </c>
      <c r="I358" s="1239" t="str">
        <f t="shared" si="73"/>
        <v/>
      </c>
      <c r="J358" s="1239" t="str">
        <f t="shared" si="73"/>
        <v/>
      </c>
      <c r="K358" s="1239" t="str">
        <f t="shared" si="73"/>
        <v/>
      </c>
      <c r="L358" s="1271" t="str">
        <f t="shared" si="73"/>
        <v/>
      </c>
      <c r="M358" s="1332"/>
      <c r="N358" s="1332"/>
      <c r="O358" s="1332"/>
      <c r="P358" s="1332"/>
      <c r="Q358" s="1332"/>
      <c r="R358" s="1332"/>
      <c r="S358" s="1332"/>
      <c r="T358" s="1333"/>
    </row>
    <row r="359" spans="1:20" ht="15" customHeight="1" x14ac:dyDescent="0.2">
      <c r="A359" s="1334"/>
      <c r="B359" s="1234">
        <v>5</v>
      </c>
      <c r="C359" s="1239" t="str">
        <f t="shared" ref="C359:L359" si="74">IF(AND(ISNUMBER(C397),ISNUMBER(C435),ISNUMBER(C473)),C397*C435/C473,"")</f>
        <v/>
      </c>
      <c r="D359" s="1239" t="str">
        <f t="shared" si="74"/>
        <v/>
      </c>
      <c r="E359" s="1239" t="str">
        <f t="shared" si="74"/>
        <v/>
      </c>
      <c r="F359" s="1239" t="str">
        <f t="shared" si="74"/>
        <v/>
      </c>
      <c r="G359" s="1239" t="str">
        <f t="shared" si="74"/>
        <v/>
      </c>
      <c r="H359" s="1239" t="str">
        <f t="shared" si="74"/>
        <v/>
      </c>
      <c r="I359" s="1239" t="str">
        <f t="shared" si="74"/>
        <v/>
      </c>
      <c r="J359" s="1239" t="str">
        <f t="shared" si="74"/>
        <v/>
      </c>
      <c r="K359" s="1239" t="str">
        <f t="shared" si="74"/>
        <v/>
      </c>
      <c r="L359" s="1271" t="str">
        <f t="shared" si="74"/>
        <v/>
      </c>
      <c r="M359" s="1332"/>
      <c r="N359" s="1332"/>
      <c r="O359" s="1332"/>
      <c r="P359" s="1332"/>
      <c r="Q359" s="1332"/>
      <c r="R359" s="1332"/>
      <c r="S359" s="1332"/>
      <c r="T359" s="1333"/>
    </row>
    <row r="360" spans="1:20" ht="15" customHeight="1" x14ac:dyDescent="0.2">
      <c r="A360" s="1334"/>
      <c r="B360" s="1234">
        <v>6</v>
      </c>
      <c r="C360" s="1239" t="str">
        <f t="shared" ref="C360:L360" si="75">IF(AND(ISNUMBER(C398),ISNUMBER(C436),ISNUMBER(C474)),C398*C436/C474,"")</f>
        <v/>
      </c>
      <c r="D360" s="1239" t="str">
        <f t="shared" si="75"/>
        <v/>
      </c>
      <c r="E360" s="1239" t="str">
        <f t="shared" si="75"/>
        <v/>
      </c>
      <c r="F360" s="1239" t="str">
        <f t="shared" si="75"/>
        <v/>
      </c>
      <c r="G360" s="1239" t="str">
        <f t="shared" si="75"/>
        <v/>
      </c>
      <c r="H360" s="1239" t="str">
        <f t="shared" si="75"/>
        <v/>
      </c>
      <c r="I360" s="1239" t="str">
        <f t="shared" si="75"/>
        <v/>
      </c>
      <c r="J360" s="1239" t="str">
        <f t="shared" si="75"/>
        <v/>
      </c>
      <c r="K360" s="1239" t="str">
        <f t="shared" si="75"/>
        <v/>
      </c>
      <c r="L360" s="1271" t="str">
        <f t="shared" si="75"/>
        <v/>
      </c>
      <c r="M360" s="1332"/>
      <c r="N360" s="1332"/>
      <c r="O360" s="1332"/>
      <c r="P360" s="1332"/>
      <c r="Q360" s="1332"/>
      <c r="R360" s="1332"/>
      <c r="S360" s="1332"/>
      <c r="T360" s="1333"/>
    </row>
    <row r="361" spans="1:20" ht="15" customHeight="1" x14ac:dyDescent="0.2">
      <c r="A361" s="1334"/>
      <c r="B361" s="1234">
        <v>7</v>
      </c>
      <c r="C361" s="1239" t="str">
        <f t="shared" ref="C361:L361" si="76">IF(AND(ISNUMBER(C399),ISNUMBER(C437),ISNUMBER(C475)),C399*C437/C475,"")</f>
        <v/>
      </c>
      <c r="D361" s="1239" t="str">
        <f t="shared" si="76"/>
        <v/>
      </c>
      <c r="E361" s="1239" t="str">
        <f t="shared" si="76"/>
        <v/>
      </c>
      <c r="F361" s="1239" t="str">
        <f t="shared" si="76"/>
        <v/>
      </c>
      <c r="G361" s="1239" t="str">
        <f t="shared" si="76"/>
        <v/>
      </c>
      <c r="H361" s="1239" t="str">
        <f t="shared" si="76"/>
        <v/>
      </c>
      <c r="I361" s="1239" t="str">
        <f t="shared" si="76"/>
        <v/>
      </c>
      <c r="J361" s="1239" t="str">
        <f t="shared" si="76"/>
        <v/>
      </c>
      <c r="K361" s="1239" t="str">
        <f t="shared" si="76"/>
        <v/>
      </c>
      <c r="L361" s="1271" t="str">
        <f t="shared" si="76"/>
        <v/>
      </c>
      <c r="M361" s="1332"/>
      <c r="N361" s="1332"/>
      <c r="O361" s="1332"/>
      <c r="P361" s="1332"/>
      <c r="Q361" s="1332"/>
      <c r="R361" s="1332"/>
      <c r="S361" s="1332"/>
      <c r="T361" s="1333"/>
    </row>
    <row r="362" spans="1:20" ht="15" customHeight="1" x14ac:dyDescent="0.2">
      <c r="A362" s="1334"/>
      <c r="B362" s="1234">
        <v>8</v>
      </c>
      <c r="C362" s="1239" t="str">
        <f t="shared" ref="C362:L362" si="77">IF(AND(ISNUMBER(C400),ISNUMBER(C438),ISNUMBER(C476)),C400*C438/C476,"")</f>
        <v/>
      </c>
      <c r="D362" s="1239" t="str">
        <f t="shared" si="77"/>
        <v/>
      </c>
      <c r="E362" s="1239" t="str">
        <f t="shared" si="77"/>
        <v/>
      </c>
      <c r="F362" s="1239" t="str">
        <f t="shared" si="77"/>
        <v/>
      </c>
      <c r="G362" s="1239" t="str">
        <f t="shared" si="77"/>
        <v/>
      </c>
      <c r="H362" s="1239" t="str">
        <f t="shared" si="77"/>
        <v/>
      </c>
      <c r="I362" s="1239" t="str">
        <f t="shared" si="77"/>
        <v/>
      </c>
      <c r="J362" s="1239" t="str">
        <f t="shared" si="77"/>
        <v/>
      </c>
      <c r="K362" s="1239" t="str">
        <f t="shared" si="77"/>
        <v/>
      </c>
      <c r="L362" s="1271" t="str">
        <f t="shared" si="77"/>
        <v/>
      </c>
      <c r="M362" s="1332"/>
      <c r="N362" s="1332"/>
      <c r="O362" s="1332"/>
      <c r="P362" s="1332"/>
      <c r="Q362" s="1332"/>
      <c r="R362" s="1332"/>
      <c r="S362" s="1332"/>
      <c r="T362" s="1333"/>
    </row>
    <row r="363" spans="1:20" ht="15" customHeight="1" x14ac:dyDescent="0.2">
      <c r="A363" s="1334"/>
      <c r="B363" s="1234">
        <v>9</v>
      </c>
      <c r="C363" s="1239" t="str">
        <f t="shared" ref="C363:L363" si="78">IF(AND(ISNUMBER(C401),ISNUMBER(C439),ISNUMBER(C477)),C401*C439/C477,"")</f>
        <v/>
      </c>
      <c r="D363" s="1239" t="str">
        <f t="shared" si="78"/>
        <v/>
      </c>
      <c r="E363" s="1239" t="str">
        <f t="shared" si="78"/>
        <v/>
      </c>
      <c r="F363" s="1239" t="str">
        <f t="shared" si="78"/>
        <v/>
      </c>
      <c r="G363" s="1239" t="str">
        <f t="shared" si="78"/>
        <v/>
      </c>
      <c r="H363" s="1239" t="str">
        <f t="shared" si="78"/>
        <v/>
      </c>
      <c r="I363" s="1239" t="str">
        <f t="shared" si="78"/>
        <v/>
      </c>
      <c r="J363" s="1239" t="str">
        <f t="shared" si="78"/>
        <v/>
      </c>
      <c r="K363" s="1239" t="str">
        <f t="shared" si="78"/>
        <v/>
      </c>
      <c r="L363" s="1271" t="str">
        <f t="shared" si="78"/>
        <v/>
      </c>
      <c r="M363" s="1332"/>
      <c r="N363" s="1332"/>
      <c r="O363" s="1332"/>
      <c r="P363" s="1332"/>
      <c r="Q363" s="1332"/>
      <c r="R363" s="1332"/>
      <c r="S363" s="1332"/>
      <c r="T363" s="1333"/>
    </row>
    <row r="364" spans="1:20" ht="15" customHeight="1" x14ac:dyDescent="0.2">
      <c r="A364" s="1334"/>
      <c r="B364" s="1234">
        <v>10</v>
      </c>
      <c r="C364" s="1239" t="str">
        <f t="shared" ref="C364:L364" si="79">IF(AND(ISNUMBER(C402),ISNUMBER(C440),ISNUMBER(C478)),C402*C440/C478,"")</f>
        <v/>
      </c>
      <c r="D364" s="1239" t="str">
        <f t="shared" si="79"/>
        <v/>
      </c>
      <c r="E364" s="1239" t="str">
        <f t="shared" si="79"/>
        <v/>
      </c>
      <c r="F364" s="1239" t="str">
        <f t="shared" si="79"/>
        <v/>
      </c>
      <c r="G364" s="1239" t="str">
        <f t="shared" si="79"/>
        <v/>
      </c>
      <c r="H364" s="1239" t="str">
        <f t="shared" si="79"/>
        <v/>
      </c>
      <c r="I364" s="1239" t="str">
        <f t="shared" si="79"/>
        <v/>
      </c>
      <c r="J364" s="1239" t="str">
        <f t="shared" si="79"/>
        <v/>
      </c>
      <c r="K364" s="1239" t="str">
        <f t="shared" si="79"/>
        <v/>
      </c>
      <c r="L364" s="1271" t="str">
        <f t="shared" si="79"/>
        <v/>
      </c>
      <c r="M364" s="1332"/>
      <c r="N364" s="1332"/>
      <c r="O364" s="1332"/>
      <c r="P364" s="1332"/>
      <c r="Q364" s="1332"/>
      <c r="R364" s="1332"/>
      <c r="S364" s="1332"/>
      <c r="T364" s="1333"/>
    </row>
    <row r="365" spans="1:20" ht="15" customHeight="1" x14ac:dyDescent="0.2">
      <c r="A365" s="1334"/>
      <c r="B365" s="1234">
        <v>11</v>
      </c>
      <c r="C365" s="1239" t="str">
        <f t="shared" ref="C365:L365" si="80">IF(AND(ISNUMBER(C403),ISNUMBER(C441),ISNUMBER(C479)),C403*C441/C479,"")</f>
        <v/>
      </c>
      <c r="D365" s="1239" t="str">
        <f t="shared" si="80"/>
        <v/>
      </c>
      <c r="E365" s="1239" t="str">
        <f t="shared" si="80"/>
        <v/>
      </c>
      <c r="F365" s="1239" t="str">
        <f t="shared" si="80"/>
        <v/>
      </c>
      <c r="G365" s="1239" t="str">
        <f t="shared" si="80"/>
        <v/>
      </c>
      <c r="H365" s="1239" t="str">
        <f t="shared" si="80"/>
        <v/>
      </c>
      <c r="I365" s="1239" t="str">
        <f t="shared" si="80"/>
        <v/>
      </c>
      <c r="J365" s="1239" t="str">
        <f t="shared" si="80"/>
        <v/>
      </c>
      <c r="K365" s="1239" t="str">
        <f t="shared" si="80"/>
        <v/>
      </c>
      <c r="L365" s="1271" t="str">
        <f t="shared" si="80"/>
        <v/>
      </c>
      <c r="M365" s="1332"/>
      <c r="N365" s="1332"/>
      <c r="O365" s="1332"/>
      <c r="P365" s="1332"/>
      <c r="Q365" s="1332"/>
      <c r="R365" s="1332"/>
      <c r="S365" s="1332"/>
      <c r="T365" s="1333"/>
    </row>
    <row r="366" spans="1:20" ht="15" customHeight="1" x14ac:dyDescent="0.2">
      <c r="A366" s="1334"/>
      <c r="B366" s="1234">
        <v>12</v>
      </c>
      <c r="C366" s="1239" t="str">
        <f t="shared" ref="C366:L366" si="81">IF(AND(ISNUMBER(C404),ISNUMBER(C442),ISNUMBER(C480)),C404*C442/C480,"")</f>
        <v/>
      </c>
      <c r="D366" s="1239" t="str">
        <f t="shared" si="81"/>
        <v/>
      </c>
      <c r="E366" s="1239" t="str">
        <f t="shared" si="81"/>
        <v/>
      </c>
      <c r="F366" s="1239" t="str">
        <f t="shared" si="81"/>
        <v/>
      </c>
      <c r="G366" s="1239" t="str">
        <f t="shared" si="81"/>
        <v/>
      </c>
      <c r="H366" s="1239" t="str">
        <f t="shared" si="81"/>
        <v/>
      </c>
      <c r="I366" s="1239" t="str">
        <f t="shared" si="81"/>
        <v/>
      </c>
      <c r="J366" s="1239" t="str">
        <f t="shared" si="81"/>
        <v/>
      </c>
      <c r="K366" s="1239" t="str">
        <f t="shared" si="81"/>
        <v/>
      </c>
      <c r="L366" s="1271" t="str">
        <f t="shared" si="81"/>
        <v/>
      </c>
      <c r="M366" s="1332"/>
      <c r="N366" s="1332"/>
      <c r="O366" s="1332"/>
      <c r="P366" s="1332"/>
      <c r="Q366" s="1332"/>
      <c r="R366" s="1332"/>
      <c r="S366" s="1332"/>
      <c r="T366" s="1333"/>
    </row>
    <row r="367" spans="1:20" ht="15" customHeight="1" x14ac:dyDescent="0.2">
      <c r="A367" s="1334"/>
      <c r="B367" s="1234">
        <v>13</v>
      </c>
      <c r="C367" s="1239" t="str">
        <f t="shared" ref="C367:L367" si="82">IF(AND(ISNUMBER(C405),ISNUMBER(C443),ISNUMBER(C481)),C405*C443/C481,"")</f>
        <v/>
      </c>
      <c r="D367" s="1239" t="str">
        <f t="shared" si="82"/>
        <v/>
      </c>
      <c r="E367" s="1239" t="str">
        <f t="shared" si="82"/>
        <v/>
      </c>
      <c r="F367" s="1239" t="str">
        <f t="shared" si="82"/>
        <v/>
      </c>
      <c r="G367" s="1239" t="str">
        <f t="shared" si="82"/>
        <v/>
      </c>
      <c r="H367" s="1239" t="str">
        <f t="shared" si="82"/>
        <v/>
      </c>
      <c r="I367" s="1239" t="str">
        <f t="shared" si="82"/>
        <v/>
      </c>
      <c r="J367" s="1239" t="str">
        <f t="shared" si="82"/>
        <v/>
      </c>
      <c r="K367" s="1239" t="str">
        <f t="shared" si="82"/>
        <v/>
      </c>
      <c r="L367" s="1271" t="str">
        <f t="shared" si="82"/>
        <v/>
      </c>
      <c r="M367" s="1332"/>
      <c r="N367" s="1332"/>
      <c r="O367" s="1332"/>
      <c r="P367" s="1332"/>
      <c r="Q367" s="1332"/>
      <c r="R367" s="1332"/>
      <c r="S367" s="1332"/>
      <c r="T367" s="1333"/>
    </row>
    <row r="368" spans="1:20" ht="15" customHeight="1" x14ac:dyDescent="0.2">
      <c r="A368" s="1334"/>
      <c r="B368" s="1234">
        <v>14</v>
      </c>
      <c r="C368" s="1239" t="str">
        <f t="shared" ref="C368:L368" si="83">IF(AND(ISNUMBER(C406),ISNUMBER(C444),ISNUMBER(C482)),C406*C444/C482,"")</f>
        <v/>
      </c>
      <c r="D368" s="1239" t="str">
        <f t="shared" si="83"/>
        <v/>
      </c>
      <c r="E368" s="1239" t="str">
        <f t="shared" si="83"/>
        <v/>
      </c>
      <c r="F368" s="1239" t="str">
        <f t="shared" si="83"/>
        <v/>
      </c>
      <c r="G368" s="1239" t="str">
        <f t="shared" si="83"/>
        <v/>
      </c>
      <c r="H368" s="1239" t="str">
        <f t="shared" si="83"/>
        <v/>
      </c>
      <c r="I368" s="1239" t="str">
        <f t="shared" si="83"/>
        <v/>
      </c>
      <c r="J368" s="1239" t="str">
        <f t="shared" si="83"/>
        <v/>
      </c>
      <c r="K368" s="1239" t="str">
        <f t="shared" si="83"/>
        <v/>
      </c>
      <c r="L368" s="1271" t="str">
        <f t="shared" si="83"/>
        <v/>
      </c>
      <c r="M368" s="1332"/>
      <c r="N368" s="1332"/>
      <c r="O368" s="1332"/>
      <c r="P368" s="1332"/>
      <c r="Q368" s="1332"/>
      <c r="R368" s="1332"/>
      <c r="S368" s="1332"/>
      <c r="T368" s="1333"/>
    </row>
    <row r="369" spans="1:20" ht="15" customHeight="1" x14ac:dyDescent="0.2">
      <c r="A369" s="1334"/>
      <c r="B369" s="1234">
        <v>15</v>
      </c>
      <c r="C369" s="1239" t="str">
        <f t="shared" ref="C369:L369" si="84">IF(AND(ISNUMBER(C407),ISNUMBER(C445),ISNUMBER(C483)),C407*C445/C483,"")</f>
        <v/>
      </c>
      <c r="D369" s="1239" t="str">
        <f t="shared" si="84"/>
        <v/>
      </c>
      <c r="E369" s="1239" t="str">
        <f t="shared" si="84"/>
        <v/>
      </c>
      <c r="F369" s="1239" t="str">
        <f t="shared" si="84"/>
        <v/>
      </c>
      <c r="G369" s="1239" t="str">
        <f t="shared" si="84"/>
        <v/>
      </c>
      <c r="H369" s="1239" t="str">
        <f t="shared" si="84"/>
        <v/>
      </c>
      <c r="I369" s="1239" t="str">
        <f t="shared" si="84"/>
        <v/>
      </c>
      <c r="J369" s="1239" t="str">
        <f t="shared" si="84"/>
        <v/>
      </c>
      <c r="K369" s="1239" t="str">
        <f t="shared" si="84"/>
        <v/>
      </c>
      <c r="L369" s="1271" t="str">
        <f t="shared" si="84"/>
        <v/>
      </c>
      <c r="M369" s="1332"/>
      <c r="N369" s="1332"/>
      <c r="O369" s="1332"/>
      <c r="P369" s="1332"/>
      <c r="Q369" s="1332"/>
      <c r="R369" s="1332"/>
      <c r="S369" s="1332"/>
      <c r="T369" s="1333"/>
    </row>
    <row r="370" spans="1:20" ht="15" customHeight="1" x14ac:dyDescent="0.2">
      <c r="A370" s="1334"/>
      <c r="B370" s="1234">
        <v>16</v>
      </c>
      <c r="C370" s="1239" t="str">
        <f t="shared" ref="C370:L370" si="85">IF(AND(ISNUMBER(C408),ISNUMBER(C446),ISNUMBER(C484)),C408*C446/C484,"")</f>
        <v/>
      </c>
      <c r="D370" s="1239" t="str">
        <f t="shared" si="85"/>
        <v/>
      </c>
      <c r="E370" s="1239" t="str">
        <f t="shared" si="85"/>
        <v/>
      </c>
      <c r="F370" s="1239" t="str">
        <f t="shared" si="85"/>
        <v/>
      </c>
      <c r="G370" s="1239" t="str">
        <f t="shared" si="85"/>
        <v/>
      </c>
      <c r="H370" s="1239" t="str">
        <f t="shared" si="85"/>
        <v/>
      </c>
      <c r="I370" s="1239" t="str">
        <f t="shared" si="85"/>
        <v/>
      </c>
      <c r="J370" s="1239" t="str">
        <f t="shared" si="85"/>
        <v/>
      </c>
      <c r="K370" s="1239" t="str">
        <f t="shared" si="85"/>
        <v/>
      </c>
      <c r="L370" s="1271" t="str">
        <f t="shared" si="85"/>
        <v/>
      </c>
      <c r="M370" s="1332"/>
      <c r="N370" s="1332"/>
      <c r="O370" s="1332"/>
      <c r="P370" s="1332"/>
      <c r="Q370" s="1332"/>
      <c r="R370" s="1332"/>
      <c r="S370" s="1332"/>
      <c r="T370" s="1333"/>
    </row>
    <row r="371" spans="1:20" ht="15" customHeight="1" x14ac:dyDescent="0.2">
      <c r="A371" s="1334"/>
      <c r="B371" s="1234">
        <v>17</v>
      </c>
      <c r="C371" s="1239" t="str">
        <f t="shared" ref="C371:L371" si="86">IF(AND(ISNUMBER(C409),ISNUMBER(C447),ISNUMBER(C485)),C409*C447/C485,"")</f>
        <v/>
      </c>
      <c r="D371" s="1239" t="str">
        <f t="shared" si="86"/>
        <v/>
      </c>
      <c r="E371" s="1239" t="str">
        <f t="shared" si="86"/>
        <v/>
      </c>
      <c r="F371" s="1239" t="str">
        <f t="shared" si="86"/>
        <v/>
      </c>
      <c r="G371" s="1239" t="str">
        <f t="shared" si="86"/>
        <v/>
      </c>
      <c r="H371" s="1239" t="str">
        <f t="shared" si="86"/>
        <v/>
      </c>
      <c r="I371" s="1239" t="str">
        <f t="shared" si="86"/>
        <v/>
      </c>
      <c r="J371" s="1239" t="str">
        <f t="shared" si="86"/>
        <v/>
      </c>
      <c r="K371" s="1239" t="str">
        <f t="shared" si="86"/>
        <v/>
      </c>
      <c r="L371" s="1271" t="str">
        <f t="shared" si="86"/>
        <v/>
      </c>
      <c r="M371" s="1332"/>
      <c r="N371" s="1332"/>
      <c r="O371" s="1332"/>
      <c r="P371" s="1332"/>
      <c r="Q371" s="1332"/>
      <c r="R371" s="1332"/>
      <c r="S371" s="1332"/>
      <c r="T371" s="1333"/>
    </row>
    <row r="372" spans="1:20" ht="15" customHeight="1" x14ac:dyDescent="0.2">
      <c r="A372" s="1334"/>
      <c r="B372" s="1234">
        <v>18</v>
      </c>
      <c r="C372" s="1239" t="str">
        <f t="shared" ref="C372:L372" si="87">IF(AND(ISNUMBER(C410),ISNUMBER(C448),ISNUMBER(C486)),C410*C448/C486,"")</f>
        <v/>
      </c>
      <c r="D372" s="1239" t="str">
        <f t="shared" si="87"/>
        <v/>
      </c>
      <c r="E372" s="1239" t="str">
        <f t="shared" si="87"/>
        <v/>
      </c>
      <c r="F372" s="1239" t="str">
        <f t="shared" si="87"/>
        <v/>
      </c>
      <c r="G372" s="1239" t="str">
        <f t="shared" si="87"/>
        <v/>
      </c>
      <c r="H372" s="1239" t="str">
        <f t="shared" si="87"/>
        <v/>
      </c>
      <c r="I372" s="1239" t="str">
        <f t="shared" si="87"/>
        <v/>
      </c>
      <c r="J372" s="1239" t="str">
        <f t="shared" si="87"/>
        <v/>
      </c>
      <c r="K372" s="1239" t="str">
        <f t="shared" si="87"/>
        <v/>
      </c>
      <c r="L372" s="1271" t="str">
        <f t="shared" si="87"/>
        <v/>
      </c>
      <c r="M372" s="1332"/>
      <c r="N372" s="1332"/>
      <c r="O372" s="1332"/>
      <c r="P372" s="1332"/>
      <c r="Q372" s="1332"/>
      <c r="R372" s="1332"/>
      <c r="S372" s="1332"/>
      <c r="T372" s="1333"/>
    </row>
    <row r="373" spans="1:20" ht="15" customHeight="1" x14ac:dyDescent="0.2">
      <c r="A373" s="1334"/>
      <c r="B373" s="1234">
        <v>19</v>
      </c>
      <c r="C373" s="1239" t="str">
        <f t="shared" ref="C373:L373" si="88">IF(AND(ISNUMBER(C411),ISNUMBER(C449),ISNUMBER(C487)),C411*C449/C487,"")</f>
        <v/>
      </c>
      <c r="D373" s="1239" t="str">
        <f t="shared" si="88"/>
        <v/>
      </c>
      <c r="E373" s="1239" t="str">
        <f t="shared" si="88"/>
        <v/>
      </c>
      <c r="F373" s="1239" t="str">
        <f t="shared" si="88"/>
        <v/>
      </c>
      <c r="G373" s="1239" t="str">
        <f t="shared" si="88"/>
        <v/>
      </c>
      <c r="H373" s="1239" t="str">
        <f t="shared" si="88"/>
        <v/>
      </c>
      <c r="I373" s="1239" t="str">
        <f t="shared" si="88"/>
        <v/>
      </c>
      <c r="J373" s="1239" t="str">
        <f t="shared" si="88"/>
        <v/>
      </c>
      <c r="K373" s="1239" t="str">
        <f t="shared" si="88"/>
        <v/>
      </c>
      <c r="L373" s="1271" t="str">
        <f t="shared" si="88"/>
        <v/>
      </c>
      <c r="M373" s="1332"/>
      <c r="N373" s="1332"/>
      <c r="O373" s="1332"/>
      <c r="P373" s="1332"/>
      <c r="Q373" s="1332"/>
      <c r="R373" s="1332"/>
      <c r="S373" s="1332"/>
      <c r="T373" s="1333"/>
    </row>
    <row r="374" spans="1:20" ht="15" customHeight="1" x14ac:dyDescent="0.2">
      <c r="A374" s="1334"/>
      <c r="B374" s="1234">
        <v>20</v>
      </c>
      <c r="C374" s="1239" t="str">
        <f t="shared" ref="C374:L374" si="89">IF(AND(ISNUMBER(C412),ISNUMBER(C450),ISNUMBER(C488)),C412*C450/C488,"")</f>
        <v/>
      </c>
      <c r="D374" s="1239" t="str">
        <f t="shared" si="89"/>
        <v/>
      </c>
      <c r="E374" s="1239" t="str">
        <f t="shared" si="89"/>
        <v/>
      </c>
      <c r="F374" s="1239" t="str">
        <f t="shared" si="89"/>
        <v/>
      </c>
      <c r="G374" s="1239" t="str">
        <f t="shared" si="89"/>
        <v/>
      </c>
      <c r="H374" s="1239" t="str">
        <f t="shared" si="89"/>
        <v/>
      </c>
      <c r="I374" s="1239" t="str">
        <f t="shared" si="89"/>
        <v/>
      </c>
      <c r="J374" s="1239" t="str">
        <f t="shared" si="89"/>
        <v/>
      </c>
      <c r="K374" s="1239" t="str">
        <f t="shared" si="89"/>
        <v/>
      </c>
      <c r="L374" s="1271" t="str">
        <f t="shared" si="89"/>
        <v/>
      </c>
      <c r="M374" s="1332"/>
      <c r="N374" s="1332"/>
      <c r="O374" s="1332"/>
      <c r="P374" s="1332"/>
      <c r="Q374" s="1332"/>
      <c r="R374" s="1332"/>
      <c r="S374" s="1332"/>
      <c r="T374" s="1333"/>
    </row>
    <row r="375" spans="1:20" ht="15" customHeight="1" x14ac:dyDescent="0.2">
      <c r="A375" s="1334"/>
      <c r="B375" s="1234">
        <v>21</v>
      </c>
      <c r="C375" s="1239" t="str">
        <f t="shared" ref="C375:L375" si="90">IF(AND(ISNUMBER(C413),ISNUMBER(C451),ISNUMBER(C489)),C413*C451/C489,"")</f>
        <v/>
      </c>
      <c r="D375" s="1239" t="str">
        <f t="shared" si="90"/>
        <v/>
      </c>
      <c r="E375" s="1239" t="str">
        <f t="shared" si="90"/>
        <v/>
      </c>
      <c r="F375" s="1239" t="str">
        <f t="shared" si="90"/>
        <v/>
      </c>
      <c r="G375" s="1239" t="str">
        <f t="shared" si="90"/>
        <v/>
      </c>
      <c r="H375" s="1239" t="str">
        <f t="shared" si="90"/>
        <v/>
      </c>
      <c r="I375" s="1239" t="str">
        <f t="shared" si="90"/>
        <v/>
      </c>
      <c r="J375" s="1239" t="str">
        <f t="shared" si="90"/>
        <v/>
      </c>
      <c r="K375" s="1239" t="str">
        <f t="shared" si="90"/>
        <v/>
      </c>
      <c r="L375" s="1271" t="str">
        <f t="shared" si="90"/>
        <v/>
      </c>
      <c r="M375" s="1332"/>
      <c r="N375" s="1332"/>
      <c r="O375" s="1332"/>
      <c r="P375" s="1332"/>
      <c r="Q375" s="1332"/>
      <c r="R375" s="1332"/>
      <c r="S375" s="1332"/>
      <c r="T375" s="1333"/>
    </row>
    <row r="376" spans="1:20" ht="15" customHeight="1" x14ac:dyDescent="0.2">
      <c r="A376" s="1334"/>
      <c r="B376" s="1234">
        <v>22</v>
      </c>
      <c r="C376" s="1239" t="str">
        <f t="shared" ref="C376:L376" si="91">IF(AND(ISNUMBER(C414),ISNUMBER(C452),ISNUMBER(C490)),C414*C452/C490,"")</f>
        <v/>
      </c>
      <c r="D376" s="1239" t="str">
        <f t="shared" si="91"/>
        <v/>
      </c>
      <c r="E376" s="1239" t="str">
        <f t="shared" si="91"/>
        <v/>
      </c>
      <c r="F376" s="1239" t="str">
        <f t="shared" si="91"/>
        <v/>
      </c>
      <c r="G376" s="1239" t="str">
        <f t="shared" si="91"/>
        <v/>
      </c>
      <c r="H376" s="1239" t="str">
        <f t="shared" si="91"/>
        <v/>
      </c>
      <c r="I376" s="1239" t="str">
        <f t="shared" si="91"/>
        <v/>
      </c>
      <c r="J376" s="1239" t="str">
        <f t="shared" si="91"/>
        <v/>
      </c>
      <c r="K376" s="1239" t="str">
        <f t="shared" si="91"/>
        <v/>
      </c>
      <c r="L376" s="1271" t="str">
        <f t="shared" si="91"/>
        <v/>
      </c>
      <c r="M376" s="1332"/>
      <c r="N376" s="1332"/>
      <c r="O376" s="1332"/>
      <c r="P376" s="1332"/>
      <c r="Q376" s="1332"/>
      <c r="R376" s="1332"/>
      <c r="S376" s="1332"/>
      <c r="T376" s="1333"/>
    </row>
    <row r="377" spans="1:20" ht="15" customHeight="1" x14ac:dyDescent="0.2">
      <c r="A377" s="1334"/>
      <c r="B377" s="1234">
        <v>23</v>
      </c>
      <c r="C377" s="1239" t="str">
        <f t="shared" ref="C377:L377" si="92">IF(AND(ISNUMBER(C415),ISNUMBER(C453),ISNUMBER(C491)),C415*C453/C491,"")</f>
        <v/>
      </c>
      <c r="D377" s="1239" t="str">
        <f t="shared" si="92"/>
        <v/>
      </c>
      <c r="E377" s="1239" t="str">
        <f t="shared" si="92"/>
        <v/>
      </c>
      <c r="F377" s="1239" t="str">
        <f t="shared" si="92"/>
        <v/>
      </c>
      <c r="G377" s="1239" t="str">
        <f t="shared" si="92"/>
        <v/>
      </c>
      <c r="H377" s="1239" t="str">
        <f t="shared" si="92"/>
        <v/>
      </c>
      <c r="I377" s="1239" t="str">
        <f t="shared" si="92"/>
        <v/>
      </c>
      <c r="J377" s="1239" t="str">
        <f t="shared" si="92"/>
        <v/>
      </c>
      <c r="K377" s="1239" t="str">
        <f t="shared" si="92"/>
        <v/>
      </c>
      <c r="L377" s="1271" t="str">
        <f t="shared" si="92"/>
        <v/>
      </c>
      <c r="M377" s="1332"/>
      <c r="N377" s="1332"/>
      <c r="O377" s="1332"/>
      <c r="P377" s="1332"/>
      <c r="Q377" s="1332"/>
      <c r="R377" s="1332"/>
      <c r="S377" s="1332"/>
      <c r="T377" s="1333"/>
    </row>
    <row r="378" spans="1:20" ht="15" customHeight="1" x14ac:dyDescent="0.2">
      <c r="A378" s="1334"/>
      <c r="B378" s="1234">
        <v>24</v>
      </c>
      <c r="C378" s="1239" t="str">
        <f t="shared" ref="C378:L378" si="93">IF(AND(ISNUMBER(C416),ISNUMBER(C454),ISNUMBER(C492)),C416*C454/C492,"")</f>
        <v/>
      </c>
      <c r="D378" s="1239" t="str">
        <f t="shared" si="93"/>
        <v/>
      </c>
      <c r="E378" s="1239" t="str">
        <f t="shared" si="93"/>
        <v/>
      </c>
      <c r="F378" s="1239" t="str">
        <f t="shared" si="93"/>
        <v/>
      </c>
      <c r="G378" s="1239" t="str">
        <f t="shared" si="93"/>
        <v/>
      </c>
      <c r="H378" s="1239" t="str">
        <f t="shared" si="93"/>
        <v/>
      </c>
      <c r="I378" s="1239" t="str">
        <f t="shared" si="93"/>
        <v/>
      </c>
      <c r="J378" s="1239" t="str">
        <f t="shared" si="93"/>
        <v/>
      </c>
      <c r="K378" s="1239" t="str">
        <f t="shared" si="93"/>
        <v/>
      </c>
      <c r="L378" s="1271" t="str">
        <f t="shared" si="93"/>
        <v/>
      </c>
      <c r="M378" s="1332"/>
      <c r="N378" s="1332"/>
      <c r="O378" s="1332"/>
      <c r="P378" s="1332"/>
      <c r="Q378" s="1332"/>
      <c r="R378" s="1332"/>
      <c r="S378" s="1332"/>
      <c r="T378" s="1333"/>
    </row>
    <row r="379" spans="1:20" ht="15" customHeight="1" x14ac:dyDescent="0.2">
      <c r="A379" s="1334"/>
      <c r="B379" s="1234">
        <v>25</v>
      </c>
      <c r="C379" s="1239" t="str">
        <f t="shared" ref="C379:L379" si="94">IF(AND(ISNUMBER(C417),ISNUMBER(C455),ISNUMBER(C493)),C417*C455/C493,"")</f>
        <v/>
      </c>
      <c r="D379" s="1239" t="str">
        <f t="shared" si="94"/>
        <v/>
      </c>
      <c r="E379" s="1239" t="str">
        <f t="shared" si="94"/>
        <v/>
      </c>
      <c r="F379" s="1239" t="str">
        <f t="shared" si="94"/>
        <v/>
      </c>
      <c r="G379" s="1239" t="str">
        <f t="shared" si="94"/>
        <v/>
      </c>
      <c r="H379" s="1239" t="str">
        <f t="shared" si="94"/>
        <v/>
      </c>
      <c r="I379" s="1239" t="str">
        <f t="shared" si="94"/>
        <v/>
      </c>
      <c r="J379" s="1239" t="str">
        <f t="shared" si="94"/>
        <v/>
      </c>
      <c r="K379" s="1239" t="str">
        <f t="shared" si="94"/>
        <v/>
      </c>
      <c r="L379" s="1271" t="str">
        <f t="shared" si="94"/>
        <v/>
      </c>
      <c r="M379" s="1332"/>
      <c r="N379" s="1332"/>
      <c r="O379" s="1332"/>
      <c r="P379" s="1332"/>
      <c r="Q379" s="1332"/>
      <c r="R379" s="1332"/>
      <c r="S379" s="1332"/>
      <c r="T379" s="1333"/>
    </row>
    <row r="380" spans="1:20" ht="15" customHeight="1" x14ac:dyDescent="0.2">
      <c r="A380" s="1334"/>
      <c r="B380" s="1234">
        <v>26</v>
      </c>
      <c r="C380" s="1239" t="str">
        <f t="shared" ref="C380:L380" si="95">IF(AND(ISNUMBER(C418),ISNUMBER(C456),ISNUMBER(C494)),C418*C456/C494,"")</f>
        <v/>
      </c>
      <c r="D380" s="1239" t="str">
        <f t="shared" si="95"/>
        <v/>
      </c>
      <c r="E380" s="1239" t="str">
        <f t="shared" si="95"/>
        <v/>
      </c>
      <c r="F380" s="1239" t="str">
        <f t="shared" si="95"/>
        <v/>
      </c>
      <c r="G380" s="1239" t="str">
        <f t="shared" si="95"/>
        <v/>
      </c>
      <c r="H380" s="1239" t="str">
        <f t="shared" si="95"/>
        <v/>
      </c>
      <c r="I380" s="1239" t="str">
        <f t="shared" si="95"/>
        <v/>
      </c>
      <c r="J380" s="1239" t="str">
        <f t="shared" si="95"/>
        <v/>
      </c>
      <c r="K380" s="1239" t="str">
        <f t="shared" si="95"/>
        <v/>
      </c>
      <c r="L380" s="1271" t="str">
        <f t="shared" si="95"/>
        <v/>
      </c>
      <c r="M380" s="1332"/>
      <c r="N380" s="1332"/>
      <c r="O380" s="1332"/>
      <c r="P380" s="1332"/>
      <c r="Q380" s="1332"/>
      <c r="R380" s="1332"/>
      <c r="S380" s="1332"/>
      <c r="T380" s="1333"/>
    </row>
    <row r="381" spans="1:20" ht="15" customHeight="1" x14ac:dyDescent="0.2">
      <c r="A381" s="1334"/>
      <c r="B381" s="1234">
        <v>27</v>
      </c>
      <c r="C381" s="1239" t="str">
        <f t="shared" ref="C381:L381" si="96">IF(AND(ISNUMBER(C419),ISNUMBER(C457),ISNUMBER(C495)),C419*C457/C495,"")</f>
        <v/>
      </c>
      <c r="D381" s="1239" t="str">
        <f t="shared" si="96"/>
        <v/>
      </c>
      <c r="E381" s="1239" t="str">
        <f t="shared" si="96"/>
        <v/>
      </c>
      <c r="F381" s="1239" t="str">
        <f t="shared" si="96"/>
        <v/>
      </c>
      <c r="G381" s="1239" t="str">
        <f t="shared" si="96"/>
        <v/>
      </c>
      <c r="H381" s="1239" t="str">
        <f t="shared" si="96"/>
        <v/>
      </c>
      <c r="I381" s="1239" t="str">
        <f t="shared" si="96"/>
        <v/>
      </c>
      <c r="J381" s="1239" t="str">
        <f t="shared" si="96"/>
        <v/>
      </c>
      <c r="K381" s="1239" t="str">
        <f t="shared" si="96"/>
        <v/>
      </c>
      <c r="L381" s="1271" t="str">
        <f t="shared" si="96"/>
        <v/>
      </c>
      <c r="M381" s="1332"/>
      <c r="N381" s="1332"/>
      <c r="O381" s="1332"/>
      <c r="P381" s="1332"/>
      <c r="Q381" s="1332"/>
      <c r="R381" s="1332"/>
      <c r="S381" s="1332"/>
      <c r="T381" s="1333"/>
    </row>
    <row r="382" spans="1:20" ht="15" customHeight="1" x14ac:dyDescent="0.2">
      <c r="A382" s="1334"/>
      <c r="B382" s="1234">
        <v>28</v>
      </c>
      <c r="C382" s="1239" t="str">
        <f t="shared" ref="C382:L382" si="97">IF(AND(ISNUMBER(C420),ISNUMBER(C458),ISNUMBER(C496)),C420*C458/C496,"")</f>
        <v/>
      </c>
      <c r="D382" s="1239" t="str">
        <f t="shared" si="97"/>
        <v/>
      </c>
      <c r="E382" s="1239" t="str">
        <f t="shared" si="97"/>
        <v/>
      </c>
      <c r="F382" s="1239" t="str">
        <f t="shared" si="97"/>
        <v/>
      </c>
      <c r="G382" s="1239" t="str">
        <f t="shared" si="97"/>
        <v/>
      </c>
      <c r="H382" s="1239" t="str">
        <f t="shared" si="97"/>
        <v/>
      </c>
      <c r="I382" s="1239" t="str">
        <f t="shared" si="97"/>
        <v/>
      </c>
      <c r="J382" s="1239" t="str">
        <f t="shared" si="97"/>
        <v/>
      </c>
      <c r="K382" s="1239" t="str">
        <f t="shared" si="97"/>
        <v/>
      </c>
      <c r="L382" s="1271" t="str">
        <f t="shared" si="97"/>
        <v/>
      </c>
      <c r="M382" s="1332"/>
      <c r="N382" s="1332"/>
      <c r="O382" s="1332"/>
      <c r="P382" s="1332"/>
      <c r="Q382" s="1332"/>
      <c r="R382" s="1332"/>
      <c r="S382" s="1332"/>
      <c r="T382" s="1333"/>
    </row>
    <row r="383" spans="1:20" ht="15" customHeight="1" x14ac:dyDescent="0.2">
      <c r="A383" s="1334"/>
      <c r="B383" s="1234">
        <v>29</v>
      </c>
      <c r="C383" s="1239" t="str">
        <f t="shared" ref="C383:L383" si="98">IF(AND(ISNUMBER(C421),ISNUMBER(C459),ISNUMBER(C497)),C421*C459/C497,"")</f>
        <v/>
      </c>
      <c r="D383" s="1239" t="str">
        <f t="shared" si="98"/>
        <v/>
      </c>
      <c r="E383" s="1239" t="str">
        <f t="shared" si="98"/>
        <v/>
      </c>
      <c r="F383" s="1239" t="str">
        <f t="shared" si="98"/>
        <v/>
      </c>
      <c r="G383" s="1239" t="str">
        <f t="shared" si="98"/>
        <v/>
      </c>
      <c r="H383" s="1239" t="str">
        <f t="shared" si="98"/>
        <v/>
      </c>
      <c r="I383" s="1239" t="str">
        <f t="shared" si="98"/>
        <v/>
      </c>
      <c r="J383" s="1239" t="str">
        <f t="shared" si="98"/>
        <v/>
      </c>
      <c r="K383" s="1239" t="str">
        <f t="shared" si="98"/>
        <v/>
      </c>
      <c r="L383" s="1271" t="str">
        <f t="shared" si="98"/>
        <v/>
      </c>
      <c r="M383" s="1332"/>
      <c r="N383" s="1332"/>
      <c r="O383" s="1332"/>
      <c r="P383" s="1332"/>
      <c r="Q383" s="1332"/>
      <c r="R383" s="1332"/>
      <c r="S383" s="1332"/>
      <c r="T383" s="1333"/>
    </row>
    <row r="384" spans="1:20" ht="15" customHeight="1" x14ac:dyDescent="0.2">
      <c r="A384" s="1334"/>
      <c r="B384" s="1234">
        <v>30</v>
      </c>
      <c r="C384" s="1239" t="str">
        <f t="shared" ref="C384:L384" si="99">IF(AND(ISNUMBER(C422),ISNUMBER(C460),ISNUMBER(C498)),C422*C460/C498,"")</f>
        <v/>
      </c>
      <c r="D384" s="1239" t="str">
        <f t="shared" si="99"/>
        <v/>
      </c>
      <c r="E384" s="1239" t="str">
        <f t="shared" si="99"/>
        <v/>
      </c>
      <c r="F384" s="1239" t="str">
        <f t="shared" si="99"/>
        <v/>
      </c>
      <c r="G384" s="1239" t="str">
        <f t="shared" si="99"/>
        <v/>
      </c>
      <c r="H384" s="1239" t="str">
        <f t="shared" si="99"/>
        <v/>
      </c>
      <c r="I384" s="1239" t="str">
        <f t="shared" si="99"/>
        <v/>
      </c>
      <c r="J384" s="1239" t="str">
        <f t="shared" si="99"/>
        <v/>
      </c>
      <c r="K384" s="1239" t="str">
        <f t="shared" si="99"/>
        <v/>
      </c>
      <c r="L384" s="1271" t="str">
        <f t="shared" si="99"/>
        <v/>
      </c>
      <c r="M384" s="1332"/>
      <c r="N384" s="1332"/>
      <c r="O384" s="1332"/>
      <c r="P384" s="1332"/>
      <c r="Q384" s="1332"/>
      <c r="R384" s="1332"/>
      <c r="S384" s="1332"/>
      <c r="T384" s="1333"/>
    </row>
    <row r="385" spans="1:20" ht="15" customHeight="1" x14ac:dyDescent="0.2">
      <c r="A385" s="1334"/>
      <c r="B385" s="1234">
        <v>31</v>
      </c>
      <c r="C385" s="1239" t="str">
        <f t="shared" ref="C385:L385" si="100">IF(AND(ISNUMBER(C423),ISNUMBER(C461),ISNUMBER(C499)),C423*C461/C499,"")</f>
        <v/>
      </c>
      <c r="D385" s="1239" t="str">
        <f t="shared" si="100"/>
        <v/>
      </c>
      <c r="E385" s="1239" t="str">
        <f t="shared" si="100"/>
        <v/>
      </c>
      <c r="F385" s="1239" t="str">
        <f t="shared" si="100"/>
        <v/>
      </c>
      <c r="G385" s="1239" t="str">
        <f t="shared" si="100"/>
        <v/>
      </c>
      <c r="H385" s="1239" t="str">
        <f t="shared" si="100"/>
        <v/>
      </c>
      <c r="I385" s="1239" t="str">
        <f t="shared" si="100"/>
        <v/>
      </c>
      <c r="J385" s="1239" t="str">
        <f t="shared" si="100"/>
        <v/>
      </c>
      <c r="K385" s="1239" t="str">
        <f t="shared" si="100"/>
        <v/>
      </c>
      <c r="L385" s="1271" t="str">
        <f t="shared" si="100"/>
        <v/>
      </c>
      <c r="M385" s="1332"/>
      <c r="N385" s="1332"/>
      <c r="O385" s="1332"/>
      <c r="P385" s="1332"/>
      <c r="Q385" s="1332"/>
      <c r="R385" s="1332"/>
      <c r="S385" s="1332"/>
      <c r="T385" s="1333"/>
    </row>
    <row r="386" spans="1:20" ht="15" customHeight="1" x14ac:dyDescent="0.2">
      <c r="A386" s="1334"/>
      <c r="B386" s="1234">
        <v>32</v>
      </c>
      <c r="C386" s="1239" t="str">
        <f t="shared" ref="C386:L386" si="101">IF(AND(ISNUMBER(C424),ISNUMBER(C462),ISNUMBER(C500)),C424*C462/C500,"")</f>
        <v/>
      </c>
      <c r="D386" s="1239" t="str">
        <f t="shared" si="101"/>
        <v/>
      </c>
      <c r="E386" s="1239" t="str">
        <f t="shared" si="101"/>
        <v/>
      </c>
      <c r="F386" s="1239" t="str">
        <f t="shared" si="101"/>
        <v/>
      </c>
      <c r="G386" s="1239" t="str">
        <f t="shared" si="101"/>
        <v/>
      </c>
      <c r="H386" s="1239" t="str">
        <f t="shared" si="101"/>
        <v/>
      </c>
      <c r="I386" s="1239" t="str">
        <f t="shared" si="101"/>
        <v/>
      </c>
      <c r="J386" s="1239" t="str">
        <f t="shared" si="101"/>
        <v/>
      </c>
      <c r="K386" s="1239" t="str">
        <f t="shared" si="101"/>
        <v/>
      </c>
      <c r="L386" s="1271" t="str">
        <f t="shared" si="101"/>
        <v/>
      </c>
      <c r="M386" s="1332"/>
      <c r="N386" s="1332"/>
      <c r="O386" s="1332"/>
      <c r="P386" s="1332"/>
      <c r="Q386" s="1332"/>
      <c r="R386" s="1332"/>
      <c r="S386" s="1332"/>
      <c r="T386" s="1333"/>
    </row>
    <row r="387" spans="1:20" ht="15" customHeight="1" x14ac:dyDescent="0.2">
      <c r="A387" s="1334"/>
      <c r="B387" s="1234">
        <v>33</v>
      </c>
      <c r="C387" s="1239" t="str">
        <f t="shared" ref="C387:L387" si="102">IF(AND(ISNUMBER(C425),ISNUMBER(C463),ISNUMBER(C501)),C425*C463/C501,"")</f>
        <v/>
      </c>
      <c r="D387" s="1239" t="str">
        <f t="shared" si="102"/>
        <v/>
      </c>
      <c r="E387" s="1239" t="str">
        <f t="shared" si="102"/>
        <v/>
      </c>
      <c r="F387" s="1239" t="str">
        <f t="shared" si="102"/>
        <v/>
      </c>
      <c r="G387" s="1239" t="str">
        <f t="shared" si="102"/>
        <v/>
      </c>
      <c r="H387" s="1239" t="str">
        <f t="shared" si="102"/>
        <v/>
      </c>
      <c r="I387" s="1239" t="str">
        <f t="shared" si="102"/>
        <v/>
      </c>
      <c r="J387" s="1239" t="str">
        <f t="shared" si="102"/>
        <v/>
      </c>
      <c r="K387" s="1239" t="str">
        <f t="shared" si="102"/>
        <v/>
      </c>
      <c r="L387" s="1271" t="str">
        <f t="shared" si="102"/>
        <v/>
      </c>
      <c r="M387" s="1332"/>
      <c r="N387" s="1332"/>
      <c r="O387" s="1332"/>
      <c r="P387" s="1332"/>
      <c r="Q387" s="1332"/>
      <c r="R387" s="1332"/>
      <c r="S387" s="1332"/>
      <c r="T387" s="1333"/>
    </row>
    <row r="388" spans="1:20" ht="15" customHeight="1" x14ac:dyDescent="0.2">
      <c r="A388" s="1334"/>
      <c r="B388" s="1234">
        <v>34</v>
      </c>
      <c r="C388" s="1239" t="str">
        <f t="shared" ref="C388:L388" si="103">IF(AND(ISNUMBER(C426),ISNUMBER(C464),ISNUMBER(C502)),C426*C464/C502,"")</f>
        <v/>
      </c>
      <c r="D388" s="1239" t="str">
        <f t="shared" si="103"/>
        <v/>
      </c>
      <c r="E388" s="1239" t="str">
        <f t="shared" si="103"/>
        <v/>
      </c>
      <c r="F388" s="1239" t="str">
        <f t="shared" si="103"/>
        <v/>
      </c>
      <c r="G388" s="1239" t="str">
        <f t="shared" si="103"/>
        <v/>
      </c>
      <c r="H388" s="1239" t="str">
        <f t="shared" si="103"/>
        <v/>
      </c>
      <c r="I388" s="1239" t="str">
        <f t="shared" si="103"/>
        <v/>
      </c>
      <c r="J388" s="1239" t="str">
        <f t="shared" si="103"/>
        <v/>
      </c>
      <c r="K388" s="1239" t="str">
        <f t="shared" si="103"/>
        <v/>
      </c>
      <c r="L388" s="1271" t="str">
        <f t="shared" si="103"/>
        <v/>
      </c>
      <c r="M388" s="1332"/>
      <c r="N388" s="1332"/>
      <c r="O388" s="1332"/>
      <c r="P388" s="1332"/>
      <c r="Q388" s="1332"/>
      <c r="R388" s="1332"/>
      <c r="S388" s="1332"/>
      <c r="T388" s="1333"/>
    </row>
    <row r="389" spans="1:20" ht="15" customHeight="1" x14ac:dyDescent="0.2">
      <c r="A389" s="1334"/>
      <c r="B389" s="1235">
        <v>35</v>
      </c>
      <c r="C389" s="1240" t="str">
        <f t="shared" ref="C389:L389" si="104">IF(AND(ISNUMBER(C427),ISNUMBER(C465),ISNUMBER(C503)),C427*C465/C503,"")</f>
        <v/>
      </c>
      <c r="D389" s="1240" t="str">
        <f t="shared" si="104"/>
        <v/>
      </c>
      <c r="E389" s="1240" t="str">
        <f t="shared" si="104"/>
        <v/>
      </c>
      <c r="F389" s="1240" t="str">
        <f t="shared" si="104"/>
        <v/>
      </c>
      <c r="G389" s="1240" t="str">
        <f t="shared" si="104"/>
        <v/>
      </c>
      <c r="H389" s="1240" t="str">
        <f t="shared" si="104"/>
        <v/>
      </c>
      <c r="I389" s="1240" t="str">
        <f t="shared" si="104"/>
        <v/>
      </c>
      <c r="J389" s="1240" t="str">
        <f t="shared" si="104"/>
        <v/>
      </c>
      <c r="K389" s="1240" t="str">
        <f t="shared" si="104"/>
        <v/>
      </c>
      <c r="L389" s="1270" t="str">
        <f t="shared" si="104"/>
        <v/>
      </c>
      <c r="M389" s="1332"/>
      <c r="N389" s="1332"/>
      <c r="O389" s="1332"/>
      <c r="P389" s="1332"/>
      <c r="Q389" s="1332"/>
      <c r="R389" s="1332"/>
      <c r="S389" s="1332"/>
      <c r="T389" s="1333"/>
    </row>
    <row r="390" spans="1:20" s="1212" customFormat="1" ht="45" customHeight="1" x14ac:dyDescent="0.25">
      <c r="A390" s="1247" t="s">
        <v>1301</v>
      </c>
      <c r="B390" s="50"/>
      <c r="C390" s="50"/>
      <c r="D390" s="50"/>
      <c r="E390" s="50"/>
      <c r="F390" s="50"/>
      <c r="G390" s="50"/>
      <c r="H390" s="50"/>
      <c r="I390" s="50"/>
      <c r="J390" s="1331"/>
      <c r="K390" s="1331"/>
      <c r="L390" s="1331"/>
      <c r="M390" s="1331"/>
      <c r="N390" s="1331"/>
      <c r="O390" s="1331"/>
      <c r="P390" s="1331"/>
      <c r="Q390" s="1331"/>
      <c r="R390" s="1331"/>
      <c r="S390" s="1331"/>
      <c r="T390" s="1333"/>
    </row>
    <row r="391" spans="1:20" ht="15" customHeight="1" x14ac:dyDescent="0.2">
      <c r="A391" s="1334"/>
      <c r="B391" s="1332"/>
      <c r="C391" s="1332"/>
      <c r="D391" s="1332"/>
      <c r="E391" s="1332"/>
      <c r="F391" s="1332"/>
      <c r="G391" s="1332"/>
      <c r="H391" s="1332"/>
      <c r="I391" s="1332"/>
      <c r="J391" s="1332"/>
      <c r="K391" s="1332"/>
      <c r="L391" s="1332"/>
      <c r="M391" s="1332"/>
      <c r="N391" s="1332"/>
      <c r="O391" s="1332"/>
      <c r="P391" s="1332"/>
      <c r="Q391" s="1332"/>
      <c r="R391" s="1332"/>
      <c r="S391" s="1332"/>
      <c r="T391" s="1333"/>
    </row>
    <row r="392" spans="1:20" ht="15" customHeight="1" x14ac:dyDescent="0.2">
      <c r="A392" s="1334"/>
      <c r="B392" s="1655" t="s">
        <v>1084</v>
      </c>
      <c r="C392" s="1204">
        <v>41715</v>
      </c>
      <c r="D392" s="1203">
        <v>41716</v>
      </c>
      <c r="E392" s="1203">
        <v>41717</v>
      </c>
      <c r="F392" s="1203">
        <v>41718</v>
      </c>
      <c r="G392" s="1201">
        <v>41719</v>
      </c>
      <c r="H392" s="1201">
        <v>41722</v>
      </c>
      <c r="I392" s="1201">
        <v>41723</v>
      </c>
      <c r="J392" s="1201">
        <v>41724</v>
      </c>
      <c r="K392" s="1201">
        <v>41725</v>
      </c>
      <c r="L392" s="1201">
        <v>41726</v>
      </c>
      <c r="M392" s="1332"/>
      <c r="N392" s="1332"/>
      <c r="O392" s="1332"/>
      <c r="P392" s="1332"/>
      <c r="Q392" s="1332"/>
      <c r="R392" s="1332"/>
      <c r="S392" s="1332"/>
      <c r="T392" s="1333"/>
    </row>
    <row r="393" spans="1:20" ht="15" customHeight="1" x14ac:dyDescent="0.2">
      <c r="A393" s="1334"/>
      <c r="B393" s="1223">
        <v>1</v>
      </c>
      <c r="C393" s="1228"/>
      <c r="D393" s="1219"/>
      <c r="E393" s="1219"/>
      <c r="F393" s="1219"/>
      <c r="G393" s="1318"/>
      <c r="H393" s="1318"/>
      <c r="I393" s="1318"/>
      <c r="J393" s="1318"/>
      <c r="K393" s="1318"/>
      <c r="L393" s="1318"/>
      <c r="M393" s="1332"/>
      <c r="N393" s="1332"/>
      <c r="O393" s="1332"/>
      <c r="P393" s="1332"/>
      <c r="Q393" s="1332"/>
      <c r="R393" s="1332"/>
      <c r="S393" s="1332"/>
      <c r="T393" s="1333"/>
    </row>
    <row r="394" spans="1:20" ht="15" customHeight="1" x14ac:dyDescent="0.2">
      <c r="A394" s="1334"/>
      <c r="B394" s="1224">
        <v>2</v>
      </c>
      <c r="C394" s="1226"/>
      <c r="D394" s="1442"/>
      <c r="E394" s="1442"/>
      <c r="F394" s="1442"/>
      <c r="G394" s="1317"/>
      <c r="H394" s="1317"/>
      <c r="I394" s="1317"/>
      <c r="J394" s="1317"/>
      <c r="K394" s="1317"/>
      <c r="L394" s="1317"/>
      <c r="M394" s="1332"/>
      <c r="N394" s="1332"/>
      <c r="O394" s="1332"/>
      <c r="P394" s="1332"/>
      <c r="Q394" s="1332"/>
      <c r="R394" s="1332"/>
      <c r="S394" s="1332"/>
      <c r="T394" s="1333"/>
    </row>
    <row r="395" spans="1:20" ht="15" customHeight="1" x14ac:dyDescent="0.2">
      <c r="A395" s="1334"/>
      <c r="B395" s="1224">
        <v>3</v>
      </c>
      <c r="C395" s="1226"/>
      <c r="D395" s="1442"/>
      <c r="E395" s="1442"/>
      <c r="F395" s="1442"/>
      <c r="G395" s="1317"/>
      <c r="H395" s="1317"/>
      <c r="I395" s="1317"/>
      <c r="J395" s="1317"/>
      <c r="K395" s="1317"/>
      <c r="L395" s="1317"/>
      <c r="M395" s="1332"/>
      <c r="N395" s="1332"/>
      <c r="O395" s="1332"/>
      <c r="P395" s="1332"/>
      <c r="Q395" s="1332"/>
      <c r="R395" s="1332"/>
      <c r="S395" s="1332"/>
      <c r="T395" s="1333"/>
    </row>
    <row r="396" spans="1:20" ht="15" customHeight="1" x14ac:dyDescent="0.2">
      <c r="A396" s="1334"/>
      <c r="B396" s="1224">
        <v>4</v>
      </c>
      <c r="C396" s="1226"/>
      <c r="D396" s="1442"/>
      <c r="E396" s="1442"/>
      <c r="F396" s="1442"/>
      <c r="G396" s="1317"/>
      <c r="H396" s="1317"/>
      <c r="I396" s="1317"/>
      <c r="J396" s="1317"/>
      <c r="K396" s="1317"/>
      <c r="L396" s="1317"/>
      <c r="M396" s="1332"/>
      <c r="N396" s="1332"/>
      <c r="O396" s="1332"/>
      <c r="P396" s="1332"/>
      <c r="Q396" s="1332"/>
      <c r="R396" s="1332"/>
      <c r="S396" s="1332"/>
      <c r="T396" s="1333"/>
    </row>
    <row r="397" spans="1:20" ht="15" customHeight="1" x14ac:dyDescent="0.2">
      <c r="A397" s="1334"/>
      <c r="B397" s="1224">
        <v>5</v>
      </c>
      <c r="C397" s="1226"/>
      <c r="D397" s="1442"/>
      <c r="E397" s="1442"/>
      <c r="F397" s="1442"/>
      <c r="G397" s="1317"/>
      <c r="H397" s="1317"/>
      <c r="I397" s="1317"/>
      <c r="J397" s="1317"/>
      <c r="K397" s="1317"/>
      <c r="L397" s="1317"/>
      <c r="M397" s="1332"/>
      <c r="N397" s="1332"/>
      <c r="O397" s="1332"/>
      <c r="P397" s="1332"/>
      <c r="Q397" s="1332"/>
      <c r="R397" s="1332"/>
      <c r="S397" s="1332"/>
      <c r="T397" s="1333"/>
    </row>
    <row r="398" spans="1:20" ht="15" customHeight="1" x14ac:dyDescent="0.2">
      <c r="A398" s="1334"/>
      <c r="B398" s="1224">
        <v>6</v>
      </c>
      <c r="C398" s="1226"/>
      <c r="D398" s="1442"/>
      <c r="E398" s="1442"/>
      <c r="F398" s="1442"/>
      <c r="G398" s="1317"/>
      <c r="H398" s="1317"/>
      <c r="I398" s="1317"/>
      <c r="J398" s="1317"/>
      <c r="K398" s="1317"/>
      <c r="L398" s="1317"/>
      <c r="M398" s="1332"/>
      <c r="N398" s="1332"/>
      <c r="O398" s="1332"/>
      <c r="P398" s="1332"/>
      <c r="Q398" s="1332"/>
      <c r="R398" s="1332"/>
      <c r="S398" s="1332"/>
      <c r="T398" s="1333"/>
    </row>
    <row r="399" spans="1:20" ht="15" customHeight="1" x14ac:dyDescent="0.2">
      <c r="A399" s="1334"/>
      <c r="B399" s="1224">
        <v>7</v>
      </c>
      <c r="C399" s="1226"/>
      <c r="D399" s="1442"/>
      <c r="E399" s="1442"/>
      <c r="F399" s="1442"/>
      <c r="G399" s="1317"/>
      <c r="H399" s="1317"/>
      <c r="I399" s="1317"/>
      <c r="J399" s="1317"/>
      <c r="K399" s="1317"/>
      <c r="L399" s="1317"/>
      <c r="M399" s="1332"/>
      <c r="N399" s="1332"/>
      <c r="O399" s="1332"/>
      <c r="P399" s="1332"/>
      <c r="Q399" s="1332"/>
      <c r="R399" s="1332"/>
      <c r="S399" s="1332"/>
      <c r="T399" s="1333"/>
    </row>
    <row r="400" spans="1:20" ht="15" customHeight="1" x14ac:dyDescent="0.2">
      <c r="A400" s="1334"/>
      <c r="B400" s="1224">
        <v>8</v>
      </c>
      <c r="C400" s="1226"/>
      <c r="D400" s="1442"/>
      <c r="E400" s="1442"/>
      <c r="F400" s="1442"/>
      <c r="G400" s="1317"/>
      <c r="H400" s="1317"/>
      <c r="I400" s="1317"/>
      <c r="J400" s="1317"/>
      <c r="K400" s="1317"/>
      <c r="L400" s="1317"/>
      <c r="M400" s="1332"/>
      <c r="N400" s="1332"/>
      <c r="O400" s="1332"/>
      <c r="P400" s="1332"/>
      <c r="Q400" s="1332"/>
      <c r="R400" s="1332"/>
      <c r="S400" s="1332"/>
      <c r="T400" s="1333"/>
    </row>
    <row r="401" spans="1:20" ht="15" customHeight="1" x14ac:dyDescent="0.2">
      <c r="A401" s="1334"/>
      <c r="B401" s="1224">
        <v>9</v>
      </c>
      <c r="C401" s="1226"/>
      <c r="D401" s="1442"/>
      <c r="E401" s="1442"/>
      <c r="F401" s="1442"/>
      <c r="G401" s="1317"/>
      <c r="H401" s="1317"/>
      <c r="I401" s="1317"/>
      <c r="J401" s="1317"/>
      <c r="K401" s="1317"/>
      <c r="L401" s="1317"/>
      <c r="M401" s="1332"/>
      <c r="N401" s="1332"/>
      <c r="O401" s="1332"/>
      <c r="P401" s="1332"/>
      <c r="Q401" s="1332"/>
      <c r="R401" s="1332"/>
      <c r="S401" s="1332"/>
      <c r="T401" s="1333"/>
    </row>
    <row r="402" spans="1:20" ht="15" customHeight="1" x14ac:dyDescent="0.2">
      <c r="A402" s="1334"/>
      <c r="B402" s="1224">
        <v>10</v>
      </c>
      <c r="C402" s="1226"/>
      <c r="D402" s="1442"/>
      <c r="E402" s="1442"/>
      <c r="F402" s="1442"/>
      <c r="G402" s="1317"/>
      <c r="H402" s="1317"/>
      <c r="I402" s="1317"/>
      <c r="J402" s="1317"/>
      <c r="K402" s="1317"/>
      <c r="L402" s="1317"/>
      <c r="M402" s="1332"/>
      <c r="N402" s="1332"/>
      <c r="O402" s="1332"/>
      <c r="P402" s="1332"/>
      <c r="Q402" s="1332"/>
      <c r="R402" s="1332"/>
      <c r="S402" s="1332"/>
      <c r="T402" s="1333"/>
    </row>
    <row r="403" spans="1:20" ht="15" customHeight="1" x14ac:dyDescent="0.2">
      <c r="A403" s="1334"/>
      <c r="B403" s="1224">
        <v>11</v>
      </c>
      <c r="C403" s="1226"/>
      <c r="D403" s="1442"/>
      <c r="E403" s="1442"/>
      <c r="F403" s="1442"/>
      <c r="G403" s="1317"/>
      <c r="H403" s="1317"/>
      <c r="I403" s="1317"/>
      <c r="J403" s="1317"/>
      <c r="K403" s="1317"/>
      <c r="L403" s="1317"/>
      <c r="M403" s="1332"/>
      <c r="N403" s="1332"/>
      <c r="O403" s="1332"/>
      <c r="P403" s="1332"/>
      <c r="Q403" s="1332"/>
      <c r="R403" s="1332"/>
      <c r="S403" s="1332"/>
      <c r="T403" s="1333"/>
    </row>
    <row r="404" spans="1:20" ht="15" customHeight="1" x14ac:dyDescent="0.2">
      <c r="A404" s="1334"/>
      <c r="B404" s="1224">
        <v>12</v>
      </c>
      <c r="C404" s="1226"/>
      <c r="D404" s="1442"/>
      <c r="E404" s="1442"/>
      <c r="F404" s="1442"/>
      <c r="G404" s="1317"/>
      <c r="H404" s="1317"/>
      <c r="I404" s="1317"/>
      <c r="J404" s="1317"/>
      <c r="K404" s="1317"/>
      <c r="L404" s="1317"/>
      <c r="M404" s="1332"/>
      <c r="N404" s="1332"/>
      <c r="O404" s="1332"/>
      <c r="P404" s="1332"/>
      <c r="Q404" s="1332"/>
      <c r="R404" s="1332"/>
      <c r="S404" s="1332"/>
      <c r="T404" s="1333"/>
    </row>
    <row r="405" spans="1:20" ht="15" customHeight="1" x14ac:dyDescent="0.2">
      <c r="A405" s="1334"/>
      <c r="B405" s="1224">
        <v>13</v>
      </c>
      <c r="C405" s="1226"/>
      <c r="D405" s="1442"/>
      <c r="E405" s="1442"/>
      <c r="F405" s="1442"/>
      <c r="G405" s="1317"/>
      <c r="H405" s="1317"/>
      <c r="I405" s="1317"/>
      <c r="J405" s="1317"/>
      <c r="K405" s="1317"/>
      <c r="L405" s="1317"/>
      <c r="M405" s="1332"/>
      <c r="N405" s="1332"/>
      <c r="O405" s="1332"/>
      <c r="P405" s="1332"/>
      <c r="Q405" s="1332"/>
      <c r="R405" s="1332"/>
      <c r="S405" s="1332"/>
      <c r="T405" s="1333"/>
    </row>
    <row r="406" spans="1:20" ht="15" customHeight="1" x14ac:dyDescent="0.2">
      <c r="A406" s="1334"/>
      <c r="B406" s="1224">
        <v>14</v>
      </c>
      <c r="C406" s="1226"/>
      <c r="D406" s="1442"/>
      <c r="E406" s="1442"/>
      <c r="F406" s="1442"/>
      <c r="G406" s="1317"/>
      <c r="H406" s="1317"/>
      <c r="I406" s="1317"/>
      <c r="J406" s="1317"/>
      <c r="K406" s="1317"/>
      <c r="L406" s="1317"/>
      <c r="M406" s="1332"/>
      <c r="N406" s="1332"/>
      <c r="O406" s="1332"/>
      <c r="P406" s="1332"/>
      <c r="Q406" s="1332"/>
      <c r="R406" s="1332"/>
      <c r="S406" s="1332"/>
      <c r="T406" s="1333"/>
    </row>
    <row r="407" spans="1:20" ht="15" customHeight="1" x14ac:dyDescent="0.2">
      <c r="A407" s="1334"/>
      <c r="B407" s="1224">
        <v>15</v>
      </c>
      <c r="C407" s="1226"/>
      <c r="D407" s="1442"/>
      <c r="E407" s="1442"/>
      <c r="F407" s="1442"/>
      <c r="G407" s="1317"/>
      <c r="H407" s="1317"/>
      <c r="I407" s="1317"/>
      <c r="J407" s="1317"/>
      <c r="K407" s="1317"/>
      <c r="L407" s="1317"/>
      <c r="M407" s="1332"/>
      <c r="N407" s="1332"/>
      <c r="O407" s="1332"/>
      <c r="P407" s="1332"/>
      <c r="Q407" s="1332"/>
      <c r="R407" s="1332"/>
      <c r="S407" s="1332"/>
      <c r="T407" s="1333"/>
    </row>
    <row r="408" spans="1:20" ht="15" customHeight="1" x14ac:dyDescent="0.2">
      <c r="A408" s="1334"/>
      <c r="B408" s="1224">
        <v>16</v>
      </c>
      <c r="C408" s="1226"/>
      <c r="D408" s="1442"/>
      <c r="E408" s="1442"/>
      <c r="F408" s="1442"/>
      <c r="G408" s="1317"/>
      <c r="H408" s="1317"/>
      <c r="I408" s="1317"/>
      <c r="J408" s="1317"/>
      <c r="K408" s="1317"/>
      <c r="L408" s="1317"/>
      <c r="M408" s="1332"/>
      <c r="N408" s="1332"/>
      <c r="O408" s="1332"/>
      <c r="P408" s="1332"/>
      <c r="Q408" s="1332"/>
      <c r="R408" s="1332"/>
      <c r="S408" s="1332"/>
      <c r="T408" s="1333"/>
    </row>
    <row r="409" spans="1:20" ht="15" customHeight="1" x14ac:dyDescent="0.2">
      <c r="A409" s="1334"/>
      <c r="B409" s="1224">
        <v>17</v>
      </c>
      <c r="C409" s="1226"/>
      <c r="D409" s="1442"/>
      <c r="E409" s="1442"/>
      <c r="F409" s="1442"/>
      <c r="G409" s="1317"/>
      <c r="H409" s="1317"/>
      <c r="I409" s="1317"/>
      <c r="J409" s="1317"/>
      <c r="K409" s="1317"/>
      <c r="L409" s="1317"/>
      <c r="M409" s="1332"/>
      <c r="N409" s="1332"/>
      <c r="O409" s="1332"/>
      <c r="P409" s="1332"/>
      <c r="Q409" s="1332"/>
      <c r="R409" s="1332"/>
      <c r="S409" s="1332"/>
      <c r="T409" s="1333"/>
    </row>
    <row r="410" spans="1:20" ht="15" customHeight="1" x14ac:dyDescent="0.2">
      <c r="A410" s="1334"/>
      <c r="B410" s="1224">
        <v>18</v>
      </c>
      <c r="C410" s="1226"/>
      <c r="D410" s="1442"/>
      <c r="E410" s="1442"/>
      <c r="F410" s="1442"/>
      <c r="G410" s="1317"/>
      <c r="H410" s="1317"/>
      <c r="I410" s="1317"/>
      <c r="J410" s="1317"/>
      <c r="K410" s="1317"/>
      <c r="L410" s="1317"/>
      <c r="M410" s="1332"/>
      <c r="N410" s="1332"/>
      <c r="O410" s="1332"/>
      <c r="P410" s="1332"/>
      <c r="Q410" s="1332"/>
      <c r="R410" s="1332"/>
      <c r="S410" s="1332"/>
      <c r="T410" s="1333"/>
    </row>
    <row r="411" spans="1:20" ht="15" customHeight="1" x14ac:dyDescent="0.2">
      <c r="A411" s="1334"/>
      <c r="B411" s="1224">
        <v>19</v>
      </c>
      <c r="C411" s="1226"/>
      <c r="D411" s="1442"/>
      <c r="E411" s="1442"/>
      <c r="F411" s="1442"/>
      <c r="G411" s="1317"/>
      <c r="H411" s="1317"/>
      <c r="I411" s="1317"/>
      <c r="J411" s="1317"/>
      <c r="K411" s="1317"/>
      <c r="L411" s="1317"/>
      <c r="M411" s="1332"/>
      <c r="N411" s="1332"/>
      <c r="O411" s="1332"/>
      <c r="P411" s="1332"/>
      <c r="Q411" s="1332"/>
      <c r="R411" s="1332"/>
      <c r="S411" s="1332"/>
      <c r="T411" s="1333"/>
    </row>
    <row r="412" spans="1:20" ht="15" customHeight="1" x14ac:dyDescent="0.2">
      <c r="A412" s="1334"/>
      <c r="B412" s="1224">
        <v>20</v>
      </c>
      <c r="C412" s="1226"/>
      <c r="D412" s="1442"/>
      <c r="E412" s="1442"/>
      <c r="F412" s="1442"/>
      <c r="G412" s="1317"/>
      <c r="H412" s="1317"/>
      <c r="I412" s="1317"/>
      <c r="J412" s="1317"/>
      <c r="K412" s="1317"/>
      <c r="L412" s="1317"/>
      <c r="M412" s="1332"/>
      <c r="N412" s="1332"/>
      <c r="O412" s="1332"/>
      <c r="P412" s="1332"/>
      <c r="Q412" s="1332"/>
      <c r="R412" s="1332"/>
      <c r="S412" s="1332"/>
      <c r="T412" s="1333"/>
    </row>
    <row r="413" spans="1:20" ht="15" customHeight="1" x14ac:dyDescent="0.2">
      <c r="A413" s="1334"/>
      <c r="B413" s="1224">
        <v>21</v>
      </c>
      <c r="C413" s="1226"/>
      <c r="D413" s="1442"/>
      <c r="E413" s="1442"/>
      <c r="F413" s="1442"/>
      <c r="G413" s="1317"/>
      <c r="H413" s="1317"/>
      <c r="I413" s="1317"/>
      <c r="J413" s="1317"/>
      <c r="K413" s="1317"/>
      <c r="L413" s="1317"/>
      <c r="M413" s="1332"/>
      <c r="N413" s="1332"/>
      <c r="O413" s="1332"/>
      <c r="P413" s="1332"/>
      <c r="Q413" s="1332"/>
      <c r="R413" s="1332"/>
      <c r="S413" s="1332"/>
      <c r="T413" s="1333"/>
    </row>
    <row r="414" spans="1:20" ht="15" customHeight="1" x14ac:dyDescent="0.2">
      <c r="A414" s="1334"/>
      <c r="B414" s="1224">
        <v>22</v>
      </c>
      <c r="C414" s="1226"/>
      <c r="D414" s="1442"/>
      <c r="E414" s="1442"/>
      <c r="F414" s="1442"/>
      <c r="G414" s="1317"/>
      <c r="H414" s="1317"/>
      <c r="I414" s="1317"/>
      <c r="J414" s="1317"/>
      <c r="K414" s="1317"/>
      <c r="L414" s="1317"/>
      <c r="M414" s="1332"/>
      <c r="N414" s="1332"/>
      <c r="O414" s="1332"/>
      <c r="P414" s="1332"/>
      <c r="Q414" s="1332"/>
      <c r="R414" s="1332"/>
      <c r="S414" s="1332"/>
      <c r="T414" s="1333"/>
    </row>
    <row r="415" spans="1:20" ht="15" customHeight="1" x14ac:dyDescent="0.2">
      <c r="A415" s="1334"/>
      <c r="B415" s="1224">
        <v>23</v>
      </c>
      <c r="C415" s="1226"/>
      <c r="D415" s="1442"/>
      <c r="E415" s="1442"/>
      <c r="F415" s="1442"/>
      <c r="G415" s="1317"/>
      <c r="H415" s="1317"/>
      <c r="I415" s="1317"/>
      <c r="J415" s="1317"/>
      <c r="K415" s="1317"/>
      <c r="L415" s="1317"/>
      <c r="M415" s="1332"/>
      <c r="N415" s="1332"/>
      <c r="O415" s="1332"/>
      <c r="P415" s="1332"/>
      <c r="Q415" s="1332"/>
      <c r="R415" s="1332"/>
      <c r="S415" s="1332"/>
      <c r="T415" s="1333"/>
    </row>
    <row r="416" spans="1:20" ht="15" customHeight="1" x14ac:dyDescent="0.2">
      <c r="A416" s="1334"/>
      <c r="B416" s="1224">
        <v>24</v>
      </c>
      <c r="C416" s="1226"/>
      <c r="D416" s="1442"/>
      <c r="E416" s="1442"/>
      <c r="F416" s="1442"/>
      <c r="G416" s="1317"/>
      <c r="H416" s="1317"/>
      <c r="I416" s="1317"/>
      <c r="J416" s="1317"/>
      <c r="K416" s="1317"/>
      <c r="L416" s="1317"/>
      <c r="M416" s="1332"/>
      <c r="N416" s="1332"/>
      <c r="O416" s="1332"/>
      <c r="P416" s="1332"/>
      <c r="Q416" s="1332"/>
      <c r="R416" s="1332"/>
      <c r="S416" s="1332"/>
      <c r="T416" s="1333"/>
    </row>
    <row r="417" spans="1:20" ht="15" customHeight="1" x14ac:dyDescent="0.2">
      <c r="A417" s="1334"/>
      <c r="B417" s="1224">
        <v>25</v>
      </c>
      <c r="C417" s="1226"/>
      <c r="D417" s="1442"/>
      <c r="E417" s="1442"/>
      <c r="F417" s="1442"/>
      <c r="G417" s="1317"/>
      <c r="H417" s="1317"/>
      <c r="I417" s="1317"/>
      <c r="J417" s="1317"/>
      <c r="K417" s="1317"/>
      <c r="L417" s="1317"/>
      <c r="M417" s="1332"/>
      <c r="N417" s="1332"/>
      <c r="O417" s="1332"/>
      <c r="P417" s="1332"/>
      <c r="Q417" s="1332"/>
      <c r="R417" s="1332"/>
      <c r="S417" s="1332"/>
      <c r="T417" s="1333"/>
    </row>
    <row r="418" spans="1:20" ht="15" customHeight="1" x14ac:dyDescent="0.2">
      <c r="A418" s="1334"/>
      <c r="B418" s="1224">
        <v>26</v>
      </c>
      <c r="C418" s="1226"/>
      <c r="D418" s="1442"/>
      <c r="E418" s="1442"/>
      <c r="F418" s="1442"/>
      <c r="G418" s="1317"/>
      <c r="H418" s="1317"/>
      <c r="I418" s="1317"/>
      <c r="J418" s="1317"/>
      <c r="K418" s="1317"/>
      <c r="L418" s="1317"/>
      <c r="M418" s="1332"/>
      <c r="N418" s="1332"/>
      <c r="O418" s="1332"/>
      <c r="P418" s="1332"/>
      <c r="Q418" s="1332"/>
      <c r="R418" s="1332"/>
      <c r="S418" s="1332"/>
      <c r="T418" s="1333"/>
    </row>
    <row r="419" spans="1:20" ht="15" customHeight="1" x14ac:dyDescent="0.2">
      <c r="A419" s="1334"/>
      <c r="B419" s="1224">
        <v>27</v>
      </c>
      <c r="C419" s="1226"/>
      <c r="D419" s="1442"/>
      <c r="E419" s="1442"/>
      <c r="F419" s="1442"/>
      <c r="G419" s="1317"/>
      <c r="H419" s="1317"/>
      <c r="I419" s="1317"/>
      <c r="J419" s="1317"/>
      <c r="K419" s="1317"/>
      <c r="L419" s="1317"/>
      <c r="M419" s="1332"/>
      <c r="N419" s="1332"/>
      <c r="O419" s="1332"/>
      <c r="P419" s="1332"/>
      <c r="Q419" s="1332"/>
      <c r="R419" s="1332"/>
      <c r="S419" s="1332"/>
      <c r="T419" s="1333"/>
    </row>
    <row r="420" spans="1:20" ht="15" customHeight="1" x14ac:dyDescent="0.2">
      <c r="A420" s="1334"/>
      <c r="B420" s="1224">
        <v>28</v>
      </c>
      <c r="C420" s="1226"/>
      <c r="D420" s="1442"/>
      <c r="E420" s="1442"/>
      <c r="F420" s="1442"/>
      <c r="G420" s="1317"/>
      <c r="H420" s="1317"/>
      <c r="I420" s="1317"/>
      <c r="J420" s="1317"/>
      <c r="K420" s="1317"/>
      <c r="L420" s="1317"/>
      <c r="M420" s="1332"/>
      <c r="N420" s="1332"/>
      <c r="O420" s="1332"/>
      <c r="P420" s="1332"/>
      <c r="Q420" s="1332"/>
      <c r="R420" s="1332"/>
      <c r="S420" s="1332"/>
      <c r="T420" s="1333"/>
    </row>
    <row r="421" spans="1:20" ht="15" customHeight="1" x14ac:dyDescent="0.2">
      <c r="A421" s="1334"/>
      <c r="B421" s="1224">
        <v>29</v>
      </c>
      <c r="C421" s="1226"/>
      <c r="D421" s="1442"/>
      <c r="E421" s="1442"/>
      <c r="F421" s="1442"/>
      <c r="G421" s="1317"/>
      <c r="H421" s="1317"/>
      <c r="I421" s="1317"/>
      <c r="J421" s="1317"/>
      <c r="K421" s="1317"/>
      <c r="L421" s="1317"/>
      <c r="M421" s="1332"/>
      <c r="N421" s="1332"/>
      <c r="O421" s="1332"/>
      <c r="P421" s="1332"/>
      <c r="Q421" s="1332"/>
      <c r="R421" s="1332"/>
      <c r="S421" s="1332"/>
      <c r="T421" s="1333"/>
    </row>
    <row r="422" spans="1:20" ht="15" customHeight="1" x14ac:dyDescent="0.2">
      <c r="A422" s="1334"/>
      <c r="B422" s="1224">
        <v>30</v>
      </c>
      <c r="C422" s="1226"/>
      <c r="D422" s="1442"/>
      <c r="E422" s="1442"/>
      <c r="F422" s="1442"/>
      <c r="G422" s="1317"/>
      <c r="H422" s="1317"/>
      <c r="I422" s="1317"/>
      <c r="J422" s="1317"/>
      <c r="K422" s="1317"/>
      <c r="L422" s="1317"/>
      <c r="M422" s="1332"/>
      <c r="N422" s="1332"/>
      <c r="O422" s="1332"/>
      <c r="P422" s="1332"/>
      <c r="Q422" s="1332"/>
      <c r="R422" s="1332"/>
      <c r="S422" s="1332"/>
      <c r="T422" s="1333"/>
    </row>
    <row r="423" spans="1:20" ht="15" customHeight="1" x14ac:dyDescent="0.2">
      <c r="A423" s="1334"/>
      <c r="B423" s="1224">
        <v>31</v>
      </c>
      <c r="C423" s="1226"/>
      <c r="D423" s="1442"/>
      <c r="E423" s="1442"/>
      <c r="F423" s="1442"/>
      <c r="G423" s="1317"/>
      <c r="H423" s="1317"/>
      <c r="I423" s="1317"/>
      <c r="J423" s="1317"/>
      <c r="K423" s="1317"/>
      <c r="L423" s="1317"/>
      <c r="M423" s="1332"/>
      <c r="N423" s="1332"/>
      <c r="O423" s="1332"/>
      <c r="P423" s="1332"/>
      <c r="Q423" s="1332"/>
      <c r="R423" s="1332"/>
      <c r="S423" s="1332"/>
      <c r="T423" s="1333"/>
    </row>
    <row r="424" spans="1:20" ht="15" customHeight="1" x14ac:dyDescent="0.2">
      <c r="A424" s="1334"/>
      <c r="B424" s="1224">
        <v>32</v>
      </c>
      <c r="C424" s="1226"/>
      <c r="D424" s="1442"/>
      <c r="E424" s="1442"/>
      <c r="F424" s="1442"/>
      <c r="G424" s="1317"/>
      <c r="H424" s="1317"/>
      <c r="I424" s="1317"/>
      <c r="J424" s="1317"/>
      <c r="K424" s="1317"/>
      <c r="L424" s="1317"/>
      <c r="M424" s="1332"/>
      <c r="N424" s="1332"/>
      <c r="O424" s="1332"/>
      <c r="P424" s="1332"/>
      <c r="Q424" s="1332"/>
      <c r="R424" s="1332"/>
      <c r="S424" s="1332"/>
      <c r="T424" s="1333"/>
    </row>
    <row r="425" spans="1:20" ht="15" customHeight="1" x14ac:dyDescent="0.2">
      <c r="A425" s="1334"/>
      <c r="B425" s="1224">
        <v>33</v>
      </c>
      <c r="C425" s="1226"/>
      <c r="D425" s="1442"/>
      <c r="E425" s="1442"/>
      <c r="F425" s="1442"/>
      <c r="G425" s="1317"/>
      <c r="H425" s="1317"/>
      <c r="I425" s="1317"/>
      <c r="J425" s="1317"/>
      <c r="K425" s="1317"/>
      <c r="L425" s="1317"/>
      <c r="M425" s="1332"/>
      <c r="N425" s="1332"/>
      <c r="O425" s="1332"/>
      <c r="P425" s="1332"/>
      <c r="Q425" s="1332"/>
      <c r="R425" s="1332"/>
      <c r="S425" s="1332"/>
      <c r="T425" s="1333"/>
    </row>
    <row r="426" spans="1:20" ht="15" customHeight="1" x14ac:dyDescent="0.2">
      <c r="A426" s="1334"/>
      <c r="B426" s="1224">
        <v>34</v>
      </c>
      <c r="C426" s="1226"/>
      <c r="D426" s="1442"/>
      <c r="E426" s="1442"/>
      <c r="F426" s="1442"/>
      <c r="G426" s="1317"/>
      <c r="H426" s="1317"/>
      <c r="I426" s="1317"/>
      <c r="J426" s="1317"/>
      <c r="K426" s="1317"/>
      <c r="L426" s="1317"/>
      <c r="M426" s="1332"/>
      <c r="N426" s="1332"/>
      <c r="O426" s="1332"/>
      <c r="P426" s="1332"/>
      <c r="Q426" s="1332"/>
      <c r="R426" s="1332"/>
      <c r="S426" s="1332"/>
      <c r="T426" s="1333"/>
    </row>
    <row r="427" spans="1:20" ht="15" customHeight="1" x14ac:dyDescent="0.2">
      <c r="A427" s="1334"/>
      <c r="B427" s="1225">
        <v>35</v>
      </c>
      <c r="C427" s="1227"/>
      <c r="D427" s="1415"/>
      <c r="E427" s="1415"/>
      <c r="F427" s="1415"/>
      <c r="G427" s="1319"/>
      <c r="H427" s="1319"/>
      <c r="I427" s="1319"/>
      <c r="J427" s="1319"/>
      <c r="K427" s="1319"/>
      <c r="L427" s="1319"/>
      <c r="M427" s="1332"/>
      <c r="N427" s="1332"/>
      <c r="O427" s="1332"/>
      <c r="P427" s="1332"/>
      <c r="Q427" s="1332"/>
      <c r="R427" s="1332"/>
      <c r="S427" s="1332"/>
      <c r="T427" s="1333"/>
    </row>
    <row r="428" spans="1:20" s="1212" customFormat="1" ht="45" customHeight="1" x14ac:dyDescent="0.25">
      <c r="A428" s="1247" t="s">
        <v>1300</v>
      </c>
      <c r="B428" s="50"/>
      <c r="C428" s="50"/>
      <c r="D428" s="50"/>
      <c r="E428" s="50"/>
      <c r="F428" s="50"/>
      <c r="G428" s="50"/>
      <c r="H428" s="50"/>
      <c r="I428" s="50"/>
      <c r="J428" s="1331"/>
      <c r="K428" s="1331"/>
      <c r="L428" s="1331"/>
      <c r="M428" s="1331"/>
      <c r="N428" s="1331"/>
      <c r="O428" s="1331"/>
      <c r="P428" s="1331"/>
      <c r="Q428" s="1331"/>
      <c r="R428" s="1331"/>
      <c r="S428" s="1331"/>
      <c r="T428" s="1330"/>
    </row>
    <row r="429" spans="1:20" ht="15" customHeight="1" x14ac:dyDescent="0.2">
      <c r="A429" s="1334"/>
      <c r="B429" s="1332"/>
      <c r="C429" s="1332"/>
      <c r="D429" s="1332"/>
      <c r="E429" s="1332"/>
      <c r="F429" s="1332"/>
      <c r="G429" s="1332"/>
      <c r="H429" s="1332"/>
      <c r="I429" s="1332"/>
      <c r="J429" s="1332"/>
      <c r="K429" s="1332"/>
      <c r="L429" s="1332"/>
      <c r="M429" s="1332"/>
      <c r="N429" s="1332"/>
      <c r="O429" s="1332"/>
      <c r="P429" s="1332"/>
      <c r="Q429" s="1332"/>
      <c r="R429" s="1332"/>
      <c r="S429" s="1332"/>
      <c r="T429" s="1333"/>
    </row>
    <row r="430" spans="1:20" ht="15" customHeight="1" x14ac:dyDescent="0.2">
      <c r="A430" s="1334"/>
      <c r="B430" s="1655" t="s">
        <v>1084</v>
      </c>
      <c r="C430" s="1204">
        <v>41715</v>
      </c>
      <c r="D430" s="1203">
        <v>41716</v>
      </c>
      <c r="E430" s="1203">
        <v>41717</v>
      </c>
      <c r="F430" s="1203">
        <v>41718</v>
      </c>
      <c r="G430" s="1201">
        <v>41719</v>
      </c>
      <c r="H430" s="1201">
        <v>41722</v>
      </c>
      <c r="I430" s="1201">
        <v>41723</v>
      </c>
      <c r="J430" s="1201">
        <v>41724</v>
      </c>
      <c r="K430" s="1201">
        <v>41725</v>
      </c>
      <c r="L430" s="1201">
        <v>41726</v>
      </c>
      <c r="M430" s="1332"/>
      <c r="N430" s="1332"/>
      <c r="O430" s="1332"/>
      <c r="P430" s="1332"/>
      <c r="Q430" s="1332"/>
      <c r="R430" s="1332"/>
      <c r="S430" s="1332"/>
      <c r="T430" s="1333"/>
    </row>
    <row r="431" spans="1:20" ht="15" customHeight="1" x14ac:dyDescent="0.2">
      <c r="A431" s="1334"/>
      <c r="B431" s="1223">
        <v>1</v>
      </c>
      <c r="C431" s="1228"/>
      <c r="D431" s="1219"/>
      <c r="E431" s="1219"/>
      <c r="F431" s="1219"/>
      <c r="G431" s="1318"/>
      <c r="H431" s="1318"/>
      <c r="I431" s="1318"/>
      <c r="J431" s="1318"/>
      <c r="K431" s="1318"/>
      <c r="L431" s="1318"/>
      <c r="M431" s="1332"/>
      <c r="N431" s="1332"/>
      <c r="O431" s="1332"/>
      <c r="P431" s="1332"/>
      <c r="Q431" s="1332"/>
      <c r="R431" s="1332"/>
      <c r="S431" s="1332"/>
      <c r="T431" s="1333"/>
    </row>
    <row r="432" spans="1:20" ht="15" customHeight="1" x14ac:dyDescent="0.2">
      <c r="A432" s="1334"/>
      <c r="B432" s="1224">
        <v>2</v>
      </c>
      <c r="C432" s="1226"/>
      <c r="D432" s="1442"/>
      <c r="E432" s="1442"/>
      <c r="F432" s="1442"/>
      <c r="G432" s="1317"/>
      <c r="H432" s="1317"/>
      <c r="I432" s="1317"/>
      <c r="J432" s="1317"/>
      <c r="K432" s="1317"/>
      <c r="L432" s="1317"/>
      <c r="M432" s="1332"/>
      <c r="N432" s="1332"/>
      <c r="O432" s="1332"/>
      <c r="P432" s="1332"/>
      <c r="Q432" s="1332"/>
      <c r="R432" s="1332"/>
      <c r="S432" s="1332"/>
      <c r="T432" s="1333"/>
    </row>
    <row r="433" spans="1:20" ht="15" customHeight="1" x14ac:dyDescent="0.2">
      <c r="A433" s="1334"/>
      <c r="B433" s="1224">
        <v>3</v>
      </c>
      <c r="C433" s="1226"/>
      <c r="D433" s="1442"/>
      <c r="E433" s="1442"/>
      <c r="F433" s="1442"/>
      <c r="G433" s="1317"/>
      <c r="H433" s="1317"/>
      <c r="I433" s="1317"/>
      <c r="J433" s="1317"/>
      <c r="K433" s="1317"/>
      <c r="L433" s="1317"/>
      <c r="M433" s="1332"/>
      <c r="N433" s="1332"/>
      <c r="O433" s="1332"/>
      <c r="P433" s="1332"/>
      <c r="Q433" s="1332"/>
      <c r="R433" s="1332"/>
      <c r="S433" s="1332"/>
      <c r="T433" s="1333"/>
    </row>
    <row r="434" spans="1:20" ht="15" customHeight="1" x14ac:dyDescent="0.2">
      <c r="A434" s="1334"/>
      <c r="B434" s="1224">
        <v>4</v>
      </c>
      <c r="C434" s="1226"/>
      <c r="D434" s="1442"/>
      <c r="E434" s="1442"/>
      <c r="F434" s="1442"/>
      <c r="G434" s="1317"/>
      <c r="H434" s="1317"/>
      <c r="I434" s="1317"/>
      <c r="J434" s="1317"/>
      <c r="K434" s="1317"/>
      <c r="L434" s="1317"/>
      <c r="M434" s="1332"/>
      <c r="N434" s="1332"/>
      <c r="O434" s="1332"/>
      <c r="P434" s="1332"/>
      <c r="Q434" s="1332"/>
      <c r="R434" s="1332"/>
      <c r="S434" s="1332"/>
      <c r="T434" s="1333"/>
    </row>
    <row r="435" spans="1:20" ht="15" customHeight="1" x14ac:dyDescent="0.2">
      <c r="A435" s="1334"/>
      <c r="B435" s="1224">
        <v>5</v>
      </c>
      <c r="C435" s="1226"/>
      <c r="D435" s="1442"/>
      <c r="E435" s="1442"/>
      <c r="F435" s="1442"/>
      <c r="G435" s="1317"/>
      <c r="H435" s="1317"/>
      <c r="I435" s="1317"/>
      <c r="J435" s="1317"/>
      <c r="K435" s="1317"/>
      <c r="L435" s="1317"/>
      <c r="M435" s="1332"/>
      <c r="N435" s="1332"/>
      <c r="O435" s="1332"/>
      <c r="P435" s="1332"/>
      <c r="Q435" s="1332"/>
      <c r="R435" s="1332"/>
      <c r="S435" s="1332"/>
      <c r="T435" s="1333"/>
    </row>
    <row r="436" spans="1:20" ht="15" customHeight="1" x14ac:dyDescent="0.2">
      <c r="A436" s="1334"/>
      <c r="B436" s="1224">
        <v>6</v>
      </c>
      <c r="C436" s="1226"/>
      <c r="D436" s="1442"/>
      <c r="E436" s="1442"/>
      <c r="F436" s="1442"/>
      <c r="G436" s="1317"/>
      <c r="H436" s="1317"/>
      <c r="I436" s="1317"/>
      <c r="J436" s="1317"/>
      <c r="K436" s="1317"/>
      <c r="L436" s="1317"/>
      <c r="M436" s="1332"/>
      <c r="N436" s="1332"/>
      <c r="O436" s="1332"/>
      <c r="P436" s="1332"/>
      <c r="Q436" s="1332"/>
      <c r="R436" s="1332"/>
      <c r="S436" s="1332"/>
      <c r="T436" s="1333"/>
    </row>
    <row r="437" spans="1:20" ht="15" customHeight="1" x14ac:dyDescent="0.2">
      <c r="A437" s="1334"/>
      <c r="B437" s="1224">
        <v>7</v>
      </c>
      <c r="C437" s="1226"/>
      <c r="D437" s="1442"/>
      <c r="E437" s="1442"/>
      <c r="F437" s="1442"/>
      <c r="G437" s="1317"/>
      <c r="H437" s="1317"/>
      <c r="I437" s="1317"/>
      <c r="J437" s="1317"/>
      <c r="K437" s="1317"/>
      <c r="L437" s="1317"/>
      <c r="M437" s="1332"/>
      <c r="N437" s="1332"/>
      <c r="O437" s="1332"/>
      <c r="P437" s="1332"/>
      <c r="Q437" s="1332"/>
      <c r="R437" s="1332"/>
      <c r="S437" s="1332"/>
      <c r="T437" s="1333"/>
    </row>
    <row r="438" spans="1:20" ht="15" customHeight="1" x14ac:dyDescent="0.2">
      <c r="A438" s="1334"/>
      <c r="B438" s="1224">
        <v>8</v>
      </c>
      <c r="C438" s="1226"/>
      <c r="D438" s="1442"/>
      <c r="E438" s="1442"/>
      <c r="F438" s="1442"/>
      <c r="G438" s="1317"/>
      <c r="H438" s="1317"/>
      <c r="I438" s="1317"/>
      <c r="J438" s="1317"/>
      <c r="K438" s="1317"/>
      <c r="L438" s="1317"/>
      <c r="M438" s="1332"/>
      <c r="N438" s="1332"/>
      <c r="O438" s="1332"/>
      <c r="P438" s="1332"/>
      <c r="Q438" s="1332"/>
      <c r="R438" s="1332"/>
      <c r="S438" s="1332"/>
      <c r="T438" s="1333"/>
    </row>
    <row r="439" spans="1:20" ht="15" customHeight="1" x14ac:dyDescent="0.2">
      <c r="A439" s="1334"/>
      <c r="B439" s="1224">
        <v>9</v>
      </c>
      <c r="C439" s="1226"/>
      <c r="D439" s="1442"/>
      <c r="E439" s="1442"/>
      <c r="F439" s="1442"/>
      <c r="G439" s="1317"/>
      <c r="H439" s="1317"/>
      <c r="I439" s="1317"/>
      <c r="J439" s="1317"/>
      <c r="K439" s="1317"/>
      <c r="L439" s="1317"/>
      <c r="M439" s="1332"/>
      <c r="N439" s="1332"/>
      <c r="O439" s="1332"/>
      <c r="P439" s="1332"/>
      <c r="Q439" s="1332"/>
      <c r="R439" s="1332"/>
      <c r="S439" s="1332"/>
      <c r="T439" s="1333"/>
    </row>
    <row r="440" spans="1:20" ht="15" customHeight="1" x14ac:dyDescent="0.2">
      <c r="A440" s="1334"/>
      <c r="B440" s="1224">
        <v>10</v>
      </c>
      <c r="C440" s="1226"/>
      <c r="D440" s="1442"/>
      <c r="E440" s="1442"/>
      <c r="F440" s="1442"/>
      <c r="G440" s="1317"/>
      <c r="H440" s="1317"/>
      <c r="I440" s="1317"/>
      <c r="J440" s="1317"/>
      <c r="K440" s="1317"/>
      <c r="L440" s="1317"/>
      <c r="M440" s="1332"/>
      <c r="N440" s="1332"/>
      <c r="O440" s="1332"/>
      <c r="P440" s="1332"/>
      <c r="Q440" s="1332"/>
      <c r="R440" s="1332"/>
      <c r="S440" s="1332"/>
      <c r="T440" s="1333"/>
    </row>
    <row r="441" spans="1:20" ht="15" customHeight="1" x14ac:dyDescent="0.2">
      <c r="A441" s="1334"/>
      <c r="B441" s="1224">
        <v>11</v>
      </c>
      <c r="C441" s="1226"/>
      <c r="D441" s="1442"/>
      <c r="E441" s="1442"/>
      <c r="F441" s="1442"/>
      <c r="G441" s="1317"/>
      <c r="H441" s="1317"/>
      <c r="I441" s="1317"/>
      <c r="J441" s="1317"/>
      <c r="K441" s="1317"/>
      <c r="L441" s="1317"/>
      <c r="M441" s="1332"/>
      <c r="N441" s="1332"/>
      <c r="O441" s="1332"/>
      <c r="P441" s="1332"/>
      <c r="Q441" s="1332"/>
      <c r="R441" s="1332"/>
      <c r="S441" s="1332"/>
      <c r="T441" s="1333"/>
    </row>
    <row r="442" spans="1:20" ht="15" customHeight="1" x14ac:dyDescent="0.2">
      <c r="A442" s="1334"/>
      <c r="B442" s="1224">
        <v>12</v>
      </c>
      <c r="C442" s="1226"/>
      <c r="D442" s="1442"/>
      <c r="E442" s="1442"/>
      <c r="F442" s="1442"/>
      <c r="G442" s="1317"/>
      <c r="H442" s="1317"/>
      <c r="I442" s="1317"/>
      <c r="J442" s="1317"/>
      <c r="K442" s="1317"/>
      <c r="L442" s="1317"/>
      <c r="M442" s="1332"/>
      <c r="N442" s="1332"/>
      <c r="O442" s="1332"/>
      <c r="P442" s="1332"/>
      <c r="Q442" s="1332"/>
      <c r="R442" s="1332"/>
      <c r="S442" s="1332"/>
      <c r="T442" s="1333"/>
    </row>
    <row r="443" spans="1:20" ht="15" customHeight="1" x14ac:dyDescent="0.2">
      <c r="A443" s="1334"/>
      <c r="B443" s="1224">
        <v>13</v>
      </c>
      <c r="C443" s="1226"/>
      <c r="D443" s="1442"/>
      <c r="E443" s="1442"/>
      <c r="F443" s="1442"/>
      <c r="G443" s="1317"/>
      <c r="H443" s="1317"/>
      <c r="I443" s="1317"/>
      <c r="J443" s="1317"/>
      <c r="K443" s="1317"/>
      <c r="L443" s="1317"/>
      <c r="M443" s="1332"/>
      <c r="N443" s="1332"/>
      <c r="O443" s="1332"/>
      <c r="P443" s="1332"/>
      <c r="Q443" s="1332"/>
      <c r="R443" s="1332"/>
      <c r="S443" s="1332"/>
      <c r="T443" s="1333"/>
    </row>
    <row r="444" spans="1:20" ht="15" customHeight="1" x14ac:dyDescent="0.2">
      <c r="A444" s="1334"/>
      <c r="B444" s="1224">
        <v>14</v>
      </c>
      <c r="C444" s="1226"/>
      <c r="D444" s="1442"/>
      <c r="E444" s="1442"/>
      <c r="F444" s="1442"/>
      <c r="G444" s="1317"/>
      <c r="H444" s="1317"/>
      <c r="I444" s="1317"/>
      <c r="J444" s="1317"/>
      <c r="K444" s="1317"/>
      <c r="L444" s="1317"/>
      <c r="M444" s="1332"/>
      <c r="N444" s="1332"/>
      <c r="O444" s="1332"/>
      <c r="P444" s="1332"/>
      <c r="Q444" s="1332"/>
      <c r="R444" s="1332"/>
      <c r="S444" s="1332"/>
      <c r="T444" s="1333"/>
    </row>
    <row r="445" spans="1:20" ht="15" customHeight="1" x14ac:dyDescent="0.2">
      <c r="A445" s="1334"/>
      <c r="B445" s="1224">
        <v>15</v>
      </c>
      <c r="C445" s="1226"/>
      <c r="D445" s="1442"/>
      <c r="E445" s="1442"/>
      <c r="F445" s="1442"/>
      <c r="G445" s="1317"/>
      <c r="H445" s="1317"/>
      <c r="I445" s="1317"/>
      <c r="J445" s="1317"/>
      <c r="K445" s="1317"/>
      <c r="L445" s="1317"/>
      <c r="M445" s="1332"/>
      <c r="N445" s="1332"/>
      <c r="O445" s="1332"/>
      <c r="P445" s="1332"/>
      <c r="Q445" s="1332"/>
      <c r="R445" s="1332"/>
      <c r="S445" s="1332"/>
      <c r="T445" s="1333"/>
    </row>
    <row r="446" spans="1:20" ht="15" customHeight="1" x14ac:dyDescent="0.2">
      <c r="A446" s="1334"/>
      <c r="B446" s="1224">
        <v>16</v>
      </c>
      <c r="C446" s="1226"/>
      <c r="D446" s="1442"/>
      <c r="E446" s="1442"/>
      <c r="F446" s="1442"/>
      <c r="G446" s="1317"/>
      <c r="H446" s="1317"/>
      <c r="I446" s="1317"/>
      <c r="J446" s="1317"/>
      <c r="K446" s="1317"/>
      <c r="L446" s="1317"/>
      <c r="M446" s="1332"/>
      <c r="N446" s="1332"/>
      <c r="O446" s="1332"/>
      <c r="P446" s="1332"/>
      <c r="Q446" s="1332"/>
      <c r="R446" s="1332"/>
      <c r="S446" s="1332"/>
      <c r="T446" s="1333"/>
    </row>
    <row r="447" spans="1:20" ht="15" customHeight="1" x14ac:dyDescent="0.2">
      <c r="A447" s="1334"/>
      <c r="B447" s="1224">
        <v>17</v>
      </c>
      <c r="C447" s="1226"/>
      <c r="D447" s="1442"/>
      <c r="E447" s="1442"/>
      <c r="F447" s="1442"/>
      <c r="G447" s="1317"/>
      <c r="H447" s="1317"/>
      <c r="I447" s="1317"/>
      <c r="J447" s="1317"/>
      <c r="K447" s="1317"/>
      <c r="L447" s="1317"/>
      <c r="M447" s="1332"/>
      <c r="N447" s="1332"/>
      <c r="O447" s="1332"/>
      <c r="P447" s="1332"/>
      <c r="Q447" s="1332"/>
      <c r="R447" s="1332"/>
      <c r="S447" s="1332"/>
      <c r="T447" s="1333"/>
    </row>
    <row r="448" spans="1:20" ht="15" customHeight="1" x14ac:dyDescent="0.2">
      <c r="A448" s="1334"/>
      <c r="B448" s="1224">
        <v>18</v>
      </c>
      <c r="C448" s="1226"/>
      <c r="D448" s="1442"/>
      <c r="E448" s="1442"/>
      <c r="F448" s="1442"/>
      <c r="G448" s="1317"/>
      <c r="H448" s="1317"/>
      <c r="I448" s="1317"/>
      <c r="J448" s="1317"/>
      <c r="K448" s="1317"/>
      <c r="L448" s="1317"/>
      <c r="M448" s="1332"/>
      <c r="N448" s="1332"/>
      <c r="O448" s="1332"/>
      <c r="P448" s="1332"/>
      <c r="Q448" s="1332"/>
      <c r="R448" s="1332"/>
      <c r="S448" s="1332"/>
      <c r="T448" s="1333"/>
    </row>
    <row r="449" spans="1:20" ht="15" customHeight="1" x14ac:dyDescent="0.2">
      <c r="A449" s="1334"/>
      <c r="B449" s="1224">
        <v>19</v>
      </c>
      <c r="C449" s="1226"/>
      <c r="D449" s="1442"/>
      <c r="E449" s="1442"/>
      <c r="F449" s="1442"/>
      <c r="G449" s="1317"/>
      <c r="H449" s="1317"/>
      <c r="I449" s="1317"/>
      <c r="J449" s="1317"/>
      <c r="K449" s="1317"/>
      <c r="L449" s="1317"/>
      <c r="M449" s="1332"/>
      <c r="N449" s="1332"/>
      <c r="O449" s="1332"/>
      <c r="P449" s="1332"/>
      <c r="Q449" s="1332"/>
      <c r="R449" s="1332"/>
      <c r="S449" s="1332"/>
      <c r="T449" s="1333"/>
    </row>
    <row r="450" spans="1:20" ht="15" customHeight="1" x14ac:dyDescent="0.2">
      <c r="A450" s="1334"/>
      <c r="B450" s="1224">
        <v>20</v>
      </c>
      <c r="C450" s="1226"/>
      <c r="D450" s="1442"/>
      <c r="E450" s="1442"/>
      <c r="F450" s="1442"/>
      <c r="G450" s="1317"/>
      <c r="H450" s="1317"/>
      <c r="I450" s="1317"/>
      <c r="J450" s="1317"/>
      <c r="K450" s="1317"/>
      <c r="L450" s="1317"/>
      <c r="M450" s="1332"/>
      <c r="N450" s="1332"/>
      <c r="O450" s="1332"/>
      <c r="P450" s="1332"/>
      <c r="Q450" s="1332"/>
      <c r="R450" s="1332"/>
      <c r="S450" s="1332"/>
      <c r="T450" s="1333"/>
    </row>
    <row r="451" spans="1:20" ht="15" customHeight="1" x14ac:dyDescent="0.2">
      <c r="A451" s="1334"/>
      <c r="B451" s="1224">
        <v>21</v>
      </c>
      <c r="C451" s="1226"/>
      <c r="D451" s="1442"/>
      <c r="E451" s="1442"/>
      <c r="F451" s="1442"/>
      <c r="G451" s="1317"/>
      <c r="H451" s="1317"/>
      <c r="I451" s="1317"/>
      <c r="J451" s="1317"/>
      <c r="K451" s="1317"/>
      <c r="L451" s="1317"/>
      <c r="M451" s="1332"/>
      <c r="N451" s="1332"/>
      <c r="O451" s="1332"/>
      <c r="P451" s="1332"/>
      <c r="Q451" s="1332"/>
      <c r="R451" s="1332"/>
      <c r="S451" s="1332"/>
      <c r="T451" s="1333"/>
    </row>
    <row r="452" spans="1:20" ht="15" customHeight="1" x14ac:dyDescent="0.2">
      <c r="A452" s="1334"/>
      <c r="B452" s="1224">
        <v>22</v>
      </c>
      <c r="C452" s="1226"/>
      <c r="D452" s="1442"/>
      <c r="E452" s="1442"/>
      <c r="F452" s="1442"/>
      <c r="G452" s="1317"/>
      <c r="H452" s="1317"/>
      <c r="I452" s="1317"/>
      <c r="J452" s="1317"/>
      <c r="K452" s="1317"/>
      <c r="L452" s="1317"/>
      <c r="M452" s="1332"/>
      <c r="N452" s="1332"/>
      <c r="O452" s="1332"/>
      <c r="P452" s="1332"/>
      <c r="Q452" s="1332"/>
      <c r="R452" s="1332"/>
      <c r="S452" s="1332"/>
      <c r="T452" s="1333"/>
    </row>
    <row r="453" spans="1:20" ht="15" customHeight="1" x14ac:dyDescent="0.2">
      <c r="A453" s="1334"/>
      <c r="B453" s="1224">
        <v>23</v>
      </c>
      <c r="C453" s="1226"/>
      <c r="D453" s="1442"/>
      <c r="E453" s="1442"/>
      <c r="F453" s="1442"/>
      <c r="G453" s="1317"/>
      <c r="H453" s="1317"/>
      <c r="I453" s="1317"/>
      <c r="J453" s="1317"/>
      <c r="K453" s="1317"/>
      <c r="L453" s="1317"/>
      <c r="M453" s="1332"/>
      <c r="N453" s="1332"/>
      <c r="O453" s="1332"/>
      <c r="P453" s="1332"/>
      <c r="Q453" s="1332"/>
      <c r="R453" s="1332"/>
      <c r="S453" s="1332"/>
      <c r="T453" s="1333"/>
    </row>
    <row r="454" spans="1:20" ht="15" customHeight="1" x14ac:dyDescent="0.2">
      <c r="A454" s="1334"/>
      <c r="B454" s="1224">
        <v>24</v>
      </c>
      <c r="C454" s="1226"/>
      <c r="D454" s="1442"/>
      <c r="E454" s="1442"/>
      <c r="F454" s="1442"/>
      <c r="G454" s="1317"/>
      <c r="H454" s="1317"/>
      <c r="I454" s="1317"/>
      <c r="J454" s="1317"/>
      <c r="K454" s="1317"/>
      <c r="L454" s="1317"/>
      <c r="M454" s="1332"/>
      <c r="N454" s="1332"/>
      <c r="O454" s="1332"/>
      <c r="P454" s="1332"/>
      <c r="Q454" s="1332"/>
      <c r="R454" s="1332"/>
      <c r="S454" s="1332"/>
      <c r="T454" s="1333"/>
    </row>
    <row r="455" spans="1:20" ht="15" customHeight="1" x14ac:dyDescent="0.2">
      <c r="A455" s="1334"/>
      <c r="B455" s="1224">
        <v>25</v>
      </c>
      <c r="C455" s="1226"/>
      <c r="D455" s="1442"/>
      <c r="E455" s="1442"/>
      <c r="F455" s="1442"/>
      <c r="G455" s="1317"/>
      <c r="H455" s="1317"/>
      <c r="I455" s="1317"/>
      <c r="J455" s="1317"/>
      <c r="K455" s="1317"/>
      <c r="L455" s="1317"/>
      <c r="M455" s="1332"/>
      <c r="N455" s="1332"/>
      <c r="O455" s="1332"/>
      <c r="P455" s="1332"/>
      <c r="Q455" s="1332"/>
      <c r="R455" s="1332"/>
      <c r="S455" s="1332"/>
      <c r="T455" s="1333"/>
    </row>
    <row r="456" spans="1:20" ht="15" customHeight="1" x14ac:dyDescent="0.2">
      <c r="A456" s="1334"/>
      <c r="B456" s="1224">
        <v>26</v>
      </c>
      <c r="C456" s="1226"/>
      <c r="D456" s="1442"/>
      <c r="E456" s="1442"/>
      <c r="F456" s="1442"/>
      <c r="G456" s="1317"/>
      <c r="H456" s="1317"/>
      <c r="I456" s="1317"/>
      <c r="J456" s="1317"/>
      <c r="K456" s="1317"/>
      <c r="L456" s="1317"/>
      <c r="M456" s="1332"/>
      <c r="N456" s="1332"/>
      <c r="O456" s="1332"/>
      <c r="P456" s="1332"/>
      <c r="Q456" s="1332"/>
      <c r="R456" s="1332"/>
      <c r="S456" s="1332"/>
      <c r="T456" s="1333"/>
    </row>
    <row r="457" spans="1:20" ht="15" customHeight="1" x14ac:dyDescent="0.2">
      <c r="A457" s="1334"/>
      <c r="B457" s="1224">
        <v>27</v>
      </c>
      <c r="C457" s="1226"/>
      <c r="D457" s="1442"/>
      <c r="E457" s="1442"/>
      <c r="F457" s="1442"/>
      <c r="G457" s="1317"/>
      <c r="H457" s="1317"/>
      <c r="I457" s="1317"/>
      <c r="J457" s="1317"/>
      <c r="K457" s="1317"/>
      <c r="L457" s="1317"/>
      <c r="M457" s="1332"/>
      <c r="N457" s="1332"/>
      <c r="O457" s="1332"/>
      <c r="P457" s="1332"/>
      <c r="Q457" s="1332"/>
      <c r="R457" s="1332"/>
      <c r="S457" s="1332"/>
      <c r="T457" s="1333"/>
    </row>
    <row r="458" spans="1:20" ht="15" customHeight="1" x14ac:dyDescent="0.2">
      <c r="A458" s="1334"/>
      <c r="B458" s="1224">
        <v>28</v>
      </c>
      <c r="C458" s="1226"/>
      <c r="D458" s="1442"/>
      <c r="E458" s="1442"/>
      <c r="F458" s="1442"/>
      <c r="G458" s="1317"/>
      <c r="H458" s="1317"/>
      <c r="I458" s="1317"/>
      <c r="J458" s="1317"/>
      <c r="K458" s="1317"/>
      <c r="L458" s="1317"/>
      <c r="M458" s="1332"/>
      <c r="N458" s="1332"/>
      <c r="O458" s="1332"/>
      <c r="P458" s="1332"/>
      <c r="Q458" s="1332"/>
      <c r="R458" s="1332"/>
      <c r="S458" s="1332"/>
      <c r="T458" s="1333"/>
    </row>
    <row r="459" spans="1:20" ht="15" customHeight="1" x14ac:dyDescent="0.2">
      <c r="A459" s="1334"/>
      <c r="B459" s="1224">
        <v>29</v>
      </c>
      <c r="C459" s="1226"/>
      <c r="D459" s="1442"/>
      <c r="E459" s="1442"/>
      <c r="F459" s="1442"/>
      <c r="G459" s="1317"/>
      <c r="H459" s="1317"/>
      <c r="I459" s="1317"/>
      <c r="J459" s="1317"/>
      <c r="K459" s="1317"/>
      <c r="L459" s="1317"/>
      <c r="M459" s="1332"/>
      <c r="N459" s="1332"/>
      <c r="O459" s="1332"/>
      <c r="P459" s="1332"/>
      <c r="Q459" s="1332"/>
      <c r="R459" s="1332"/>
      <c r="S459" s="1332"/>
      <c r="T459" s="1333"/>
    </row>
    <row r="460" spans="1:20" ht="15" customHeight="1" x14ac:dyDescent="0.2">
      <c r="A460" s="1334"/>
      <c r="B460" s="1224">
        <v>30</v>
      </c>
      <c r="C460" s="1226"/>
      <c r="D460" s="1442"/>
      <c r="E460" s="1442"/>
      <c r="F460" s="1442"/>
      <c r="G460" s="1317"/>
      <c r="H460" s="1317"/>
      <c r="I460" s="1317"/>
      <c r="J460" s="1317"/>
      <c r="K460" s="1317"/>
      <c r="L460" s="1317"/>
      <c r="M460" s="1332"/>
      <c r="N460" s="1332"/>
      <c r="O460" s="1332"/>
      <c r="P460" s="1332"/>
      <c r="Q460" s="1332"/>
      <c r="R460" s="1332"/>
      <c r="S460" s="1332"/>
      <c r="T460" s="1333"/>
    </row>
    <row r="461" spans="1:20" ht="15" customHeight="1" x14ac:dyDescent="0.2">
      <c r="A461" s="1334"/>
      <c r="B461" s="1224">
        <v>31</v>
      </c>
      <c r="C461" s="1226"/>
      <c r="D461" s="1442"/>
      <c r="E461" s="1442"/>
      <c r="F461" s="1442"/>
      <c r="G461" s="1317"/>
      <c r="H461" s="1317"/>
      <c r="I461" s="1317"/>
      <c r="J461" s="1317"/>
      <c r="K461" s="1317"/>
      <c r="L461" s="1317"/>
      <c r="M461" s="1332"/>
      <c r="N461" s="1332"/>
      <c r="O461" s="1332"/>
      <c r="P461" s="1332"/>
      <c r="Q461" s="1332"/>
      <c r="R461" s="1332"/>
      <c r="S461" s="1332"/>
      <c r="T461" s="1333"/>
    </row>
    <row r="462" spans="1:20" ht="15" customHeight="1" x14ac:dyDescent="0.2">
      <c r="A462" s="1334"/>
      <c r="B462" s="1224">
        <v>32</v>
      </c>
      <c r="C462" s="1226"/>
      <c r="D462" s="1442"/>
      <c r="E462" s="1442"/>
      <c r="F462" s="1442"/>
      <c r="G462" s="1317"/>
      <c r="H462" s="1317"/>
      <c r="I462" s="1317"/>
      <c r="J462" s="1317"/>
      <c r="K462" s="1317"/>
      <c r="L462" s="1317"/>
      <c r="M462" s="1332"/>
      <c r="N462" s="1332"/>
      <c r="O462" s="1332"/>
      <c r="P462" s="1332"/>
      <c r="Q462" s="1332"/>
      <c r="R462" s="1332"/>
      <c r="S462" s="1332"/>
      <c r="T462" s="1333"/>
    </row>
    <row r="463" spans="1:20" ht="15" customHeight="1" x14ac:dyDescent="0.2">
      <c r="A463" s="1334"/>
      <c r="B463" s="1224">
        <v>33</v>
      </c>
      <c r="C463" s="1226"/>
      <c r="D463" s="1442"/>
      <c r="E463" s="1442"/>
      <c r="F463" s="1442"/>
      <c r="G463" s="1317"/>
      <c r="H463" s="1317"/>
      <c r="I463" s="1317"/>
      <c r="J463" s="1317"/>
      <c r="K463" s="1317"/>
      <c r="L463" s="1317"/>
      <c r="M463" s="1332"/>
      <c r="N463" s="1332"/>
      <c r="O463" s="1332"/>
      <c r="P463" s="1332"/>
      <c r="Q463" s="1332"/>
      <c r="R463" s="1332"/>
      <c r="S463" s="1332"/>
      <c r="T463" s="1333"/>
    </row>
    <row r="464" spans="1:20" ht="15" customHeight="1" x14ac:dyDescent="0.2">
      <c r="A464" s="1334"/>
      <c r="B464" s="1224">
        <v>34</v>
      </c>
      <c r="C464" s="1226"/>
      <c r="D464" s="1442"/>
      <c r="E464" s="1442"/>
      <c r="F464" s="1442"/>
      <c r="G464" s="1317"/>
      <c r="H464" s="1317"/>
      <c r="I464" s="1317"/>
      <c r="J464" s="1317"/>
      <c r="K464" s="1317"/>
      <c r="L464" s="1317"/>
      <c r="M464" s="1332"/>
      <c r="N464" s="1332"/>
      <c r="O464" s="1332"/>
      <c r="P464" s="1332"/>
      <c r="Q464" s="1332"/>
      <c r="R464" s="1332"/>
      <c r="S464" s="1332"/>
      <c r="T464" s="1333"/>
    </row>
    <row r="465" spans="1:20" ht="15" customHeight="1" x14ac:dyDescent="0.2">
      <c r="A465" s="1334"/>
      <c r="B465" s="1225">
        <v>35</v>
      </c>
      <c r="C465" s="1227"/>
      <c r="D465" s="1415"/>
      <c r="E465" s="1415"/>
      <c r="F465" s="1415"/>
      <c r="G465" s="1319"/>
      <c r="H465" s="1319"/>
      <c r="I465" s="1319"/>
      <c r="J465" s="1319"/>
      <c r="K465" s="1319"/>
      <c r="L465" s="1319"/>
      <c r="M465" s="1332"/>
      <c r="N465" s="1332"/>
      <c r="O465" s="1332"/>
      <c r="P465" s="1332"/>
      <c r="Q465" s="1332"/>
      <c r="R465" s="1332"/>
      <c r="S465" s="1332"/>
      <c r="T465" s="1333"/>
    </row>
    <row r="466" spans="1:20" s="1212" customFormat="1" ht="45" customHeight="1" x14ac:dyDescent="0.25">
      <c r="A466" s="1247" t="s">
        <v>1299</v>
      </c>
      <c r="B466" s="50"/>
      <c r="C466" s="50"/>
      <c r="D466" s="50"/>
      <c r="E466" s="50"/>
      <c r="F466" s="50"/>
      <c r="G466" s="50"/>
      <c r="H466" s="50"/>
      <c r="I466" s="50"/>
      <c r="J466" s="1331"/>
      <c r="K466" s="1331"/>
      <c r="L466" s="1331"/>
      <c r="M466" s="1331"/>
      <c r="N466" s="1331"/>
      <c r="O466" s="1331"/>
      <c r="P466" s="1331"/>
      <c r="Q466" s="1331"/>
      <c r="R466" s="1331"/>
      <c r="S466" s="1331"/>
      <c r="T466" s="1330"/>
    </row>
    <row r="467" spans="1:20" ht="15" customHeight="1" x14ac:dyDescent="0.2">
      <c r="A467" s="1334"/>
      <c r="B467" s="1332"/>
      <c r="C467" s="1332"/>
      <c r="D467" s="1332"/>
      <c r="E467" s="1332"/>
      <c r="F467" s="1332"/>
      <c r="G467" s="1332"/>
      <c r="H467" s="1332"/>
      <c r="I467" s="1332"/>
      <c r="J467" s="1332"/>
      <c r="K467" s="1332"/>
      <c r="L467" s="1332"/>
      <c r="M467" s="1332"/>
      <c r="N467" s="1332"/>
      <c r="O467" s="1332"/>
      <c r="P467" s="1332"/>
      <c r="Q467" s="1332"/>
      <c r="R467" s="1332"/>
      <c r="S467" s="1332"/>
      <c r="T467" s="1333"/>
    </row>
    <row r="468" spans="1:20" ht="15" customHeight="1" x14ac:dyDescent="0.2">
      <c r="A468" s="1334"/>
      <c r="B468" s="1655" t="s">
        <v>1084</v>
      </c>
      <c r="C468" s="1204">
        <v>41715</v>
      </c>
      <c r="D468" s="1203">
        <v>41716</v>
      </c>
      <c r="E468" s="1203">
        <v>41717</v>
      </c>
      <c r="F468" s="1203">
        <v>41718</v>
      </c>
      <c r="G468" s="1201">
        <v>41719</v>
      </c>
      <c r="H468" s="1201">
        <v>41722</v>
      </c>
      <c r="I468" s="1201">
        <v>41723</v>
      </c>
      <c r="J468" s="1201">
        <v>41724</v>
      </c>
      <c r="K468" s="1201">
        <v>41725</v>
      </c>
      <c r="L468" s="1201">
        <v>41726</v>
      </c>
      <c r="M468" s="1332"/>
      <c r="N468" s="1332"/>
      <c r="O468" s="1332"/>
      <c r="P468" s="1332"/>
      <c r="Q468" s="1332"/>
      <c r="R468" s="1332"/>
      <c r="S468" s="1332"/>
      <c r="T468" s="1333"/>
    </row>
    <row r="469" spans="1:20" ht="15" customHeight="1" x14ac:dyDescent="0.2">
      <c r="A469" s="1334"/>
      <c r="B469" s="1223">
        <v>1</v>
      </c>
      <c r="C469" s="1228"/>
      <c r="D469" s="1219"/>
      <c r="E469" s="1219"/>
      <c r="F469" s="1219"/>
      <c r="G469" s="1318"/>
      <c r="H469" s="1318"/>
      <c r="I469" s="1318"/>
      <c r="J469" s="1318"/>
      <c r="K469" s="1318"/>
      <c r="L469" s="1318"/>
      <c r="M469" s="1332"/>
      <c r="N469" s="1332"/>
      <c r="O469" s="1332"/>
      <c r="P469" s="1332"/>
      <c r="Q469" s="1332"/>
      <c r="R469" s="1332"/>
      <c r="S469" s="1332"/>
      <c r="T469" s="1333"/>
    </row>
    <row r="470" spans="1:20" ht="15" customHeight="1" x14ac:dyDescent="0.2">
      <c r="A470" s="1334"/>
      <c r="B470" s="1224">
        <v>2</v>
      </c>
      <c r="C470" s="1226"/>
      <c r="D470" s="1442"/>
      <c r="E470" s="1442"/>
      <c r="F470" s="1442"/>
      <c r="G470" s="1317"/>
      <c r="H470" s="1317"/>
      <c r="I470" s="1317"/>
      <c r="J470" s="1317"/>
      <c r="K470" s="1317"/>
      <c r="L470" s="1317"/>
      <c r="M470" s="1332"/>
      <c r="N470" s="1332"/>
      <c r="O470" s="1332"/>
      <c r="P470" s="1332"/>
      <c r="Q470" s="1332"/>
      <c r="R470" s="1332"/>
      <c r="S470" s="1332"/>
      <c r="T470" s="1333"/>
    </row>
    <row r="471" spans="1:20" ht="15" customHeight="1" x14ac:dyDescent="0.2">
      <c r="A471" s="1334"/>
      <c r="B471" s="1224">
        <v>3</v>
      </c>
      <c r="C471" s="1226"/>
      <c r="D471" s="1442"/>
      <c r="E471" s="1442"/>
      <c r="F471" s="1442"/>
      <c r="G471" s="1317"/>
      <c r="H471" s="1317"/>
      <c r="I471" s="1317"/>
      <c r="J471" s="1317"/>
      <c r="K471" s="1317"/>
      <c r="L471" s="1317"/>
      <c r="M471" s="1332"/>
      <c r="N471" s="1332"/>
      <c r="O471" s="1332"/>
      <c r="P471" s="1332"/>
      <c r="Q471" s="1332"/>
      <c r="R471" s="1332"/>
      <c r="S471" s="1332"/>
      <c r="T471" s="1333"/>
    </row>
    <row r="472" spans="1:20" ht="15" customHeight="1" x14ac:dyDescent="0.2">
      <c r="A472" s="1334"/>
      <c r="B472" s="1224">
        <v>4</v>
      </c>
      <c r="C472" s="1226"/>
      <c r="D472" s="1442"/>
      <c r="E472" s="1442"/>
      <c r="F472" s="1442"/>
      <c r="G472" s="1317"/>
      <c r="H472" s="1317"/>
      <c r="I472" s="1317"/>
      <c r="J472" s="1317"/>
      <c r="K472" s="1317"/>
      <c r="L472" s="1317"/>
      <c r="M472" s="1332"/>
      <c r="N472" s="1332"/>
      <c r="O472" s="1332"/>
      <c r="P472" s="1332"/>
      <c r="Q472" s="1332"/>
      <c r="R472" s="1332"/>
      <c r="S472" s="1332"/>
      <c r="T472" s="1333"/>
    </row>
    <row r="473" spans="1:20" ht="15" customHeight="1" x14ac:dyDescent="0.2">
      <c r="A473" s="1334"/>
      <c r="B473" s="1224">
        <v>5</v>
      </c>
      <c r="C473" s="1226"/>
      <c r="D473" s="1442"/>
      <c r="E473" s="1442"/>
      <c r="F473" s="1442"/>
      <c r="G473" s="1317"/>
      <c r="H473" s="1317"/>
      <c r="I473" s="1317"/>
      <c r="J473" s="1317"/>
      <c r="K473" s="1317"/>
      <c r="L473" s="1317"/>
      <c r="M473" s="1332"/>
      <c r="N473" s="1332"/>
      <c r="O473" s="1332"/>
      <c r="P473" s="1332"/>
      <c r="Q473" s="1332"/>
      <c r="R473" s="1332"/>
      <c r="S473" s="1332"/>
      <c r="T473" s="1333"/>
    </row>
    <row r="474" spans="1:20" ht="15" customHeight="1" x14ac:dyDescent="0.2">
      <c r="A474" s="1334"/>
      <c r="B474" s="1224">
        <v>6</v>
      </c>
      <c r="C474" s="1226"/>
      <c r="D474" s="1442"/>
      <c r="E474" s="1442"/>
      <c r="F474" s="1442"/>
      <c r="G474" s="1317"/>
      <c r="H474" s="1317"/>
      <c r="I474" s="1317"/>
      <c r="J474" s="1317"/>
      <c r="K474" s="1317"/>
      <c r="L474" s="1317"/>
      <c r="M474" s="1332"/>
      <c r="N474" s="1332"/>
      <c r="O474" s="1332"/>
      <c r="P474" s="1332"/>
      <c r="Q474" s="1332"/>
      <c r="R474" s="1332"/>
      <c r="S474" s="1332"/>
      <c r="T474" s="1333"/>
    </row>
    <row r="475" spans="1:20" ht="15" customHeight="1" x14ac:dyDescent="0.2">
      <c r="A475" s="1334"/>
      <c r="B475" s="1224">
        <v>7</v>
      </c>
      <c r="C475" s="1226"/>
      <c r="D475" s="1442"/>
      <c r="E475" s="1442"/>
      <c r="F475" s="1442"/>
      <c r="G475" s="1317"/>
      <c r="H475" s="1317"/>
      <c r="I475" s="1317"/>
      <c r="J475" s="1317"/>
      <c r="K475" s="1317"/>
      <c r="L475" s="1317"/>
      <c r="M475" s="1332"/>
      <c r="N475" s="1332"/>
      <c r="O475" s="1332"/>
      <c r="P475" s="1332"/>
      <c r="Q475" s="1332"/>
      <c r="R475" s="1332"/>
      <c r="S475" s="1332"/>
      <c r="T475" s="1333"/>
    </row>
    <row r="476" spans="1:20" ht="15" customHeight="1" x14ac:dyDescent="0.2">
      <c r="A476" s="1334"/>
      <c r="B476" s="1224">
        <v>8</v>
      </c>
      <c r="C476" s="1226"/>
      <c r="D476" s="1442"/>
      <c r="E476" s="1442"/>
      <c r="F476" s="1442"/>
      <c r="G476" s="1317"/>
      <c r="H476" s="1317"/>
      <c r="I476" s="1317"/>
      <c r="J476" s="1317"/>
      <c r="K476" s="1317"/>
      <c r="L476" s="1317"/>
      <c r="M476" s="1332"/>
      <c r="N476" s="1332"/>
      <c r="O476" s="1332"/>
      <c r="P476" s="1332"/>
      <c r="Q476" s="1332"/>
      <c r="R476" s="1332"/>
      <c r="S476" s="1332"/>
      <c r="T476" s="1333"/>
    </row>
    <row r="477" spans="1:20" ht="15" customHeight="1" x14ac:dyDescent="0.2">
      <c r="A477" s="1334"/>
      <c r="B477" s="1224">
        <v>9</v>
      </c>
      <c r="C477" s="1226"/>
      <c r="D477" s="1442"/>
      <c r="E477" s="1442"/>
      <c r="F477" s="1442"/>
      <c r="G477" s="1317"/>
      <c r="H477" s="1317"/>
      <c r="I477" s="1317"/>
      <c r="J477" s="1317"/>
      <c r="K477" s="1317"/>
      <c r="L477" s="1317"/>
      <c r="M477" s="1332"/>
      <c r="N477" s="1332"/>
      <c r="O477" s="1332"/>
      <c r="P477" s="1332"/>
      <c r="Q477" s="1332"/>
      <c r="R477" s="1332"/>
      <c r="S477" s="1332"/>
      <c r="T477" s="1333"/>
    </row>
    <row r="478" spans="1:20" ht="15" customHeight="1" x14ac:dyDescent="0.2">
      <c r="A478" s="1334"/>
      <c r="B478" s="1224">
        <v>10</v>
      </c>
      <c r="C478" s="1226"/>
      <c r="D478" s="1442"/>
      <c r="E478" s="1442"/>
      <c r="F478" s="1442"/>
      <c r="G478" s="1317"/>
      <c r="H478" s="1317"/>
      <c r="I478" s="1317"/>
      <c r="J478" s="1317"/>
      <c r="K478" s="1317"/>
      <c r="L478" s="1317"/>
      <c r="M478" s="1332"/>
      <c r="N478" s="1332"/>
      <c r="O478" s="1332"/>
      <c r="P478" s="1332"/>
      <c r="Q478" s="1332"/>
      <c r="R478" s="1332"/>
      <c r="S478" s="1332"/>
      <c r="T478" s="1333"/>
    </row>
    <row r="479" spans="1:20" ht="15" customHeight="1" x14ac:dyDescent="0.2">
      <c r="A479" s="1334"/>
      <c r="B479" s="1224">
        <v>11</v>
      </c>
      <c r="C479" s="1226"/>
      <c r="D479" s="1442"/>
      <c r="E479" s="1442"/>
      <c r="F479" s="1442"/>
      <c r="G479" s="1317"/>
      <c r="H479" s="1317"/>
      <c r="I479" s="1317"/>
      <c r="J479" s="1317"/>
      <c r="K479" s="1317"/>
      <c r="L479" s="1317"/>
      <c r="M479" s="1332"/>
      <c r="N479" s="1332"/>
      <c r="O479" s="1332"/>
      <c r="P479" s="1332"/>
      <c r="Q479" s="1332"/>
      <c r="R479" s="1332"/>
      <c r="S479" s="1332"/>
      <c r="T479" s="1333"/>
    </row>
    <row r="480" spans="1:20" ht="15" customHeight="1" x14ac:dyDescent="0.2">
      <c r="A480" s="1334"/>
      <c r="B480" s="1224">
        <v>12</v>
      </c>
      <c r="C480" s="1226"/>
      <c r="D480" s="1442"/>
      <c r="E480" s="1442"/>
      <c r="F480" s="1442"/>
      <c r="G480" s="1317"/>
      <c r="H480" s="1317"/>
      <c r="I480" s="1317"/>
      <c r="J480" s="1317"/>
      <c r="K480" s="1317"/>
      <c r="L480" s="1317"/>
      <c r="M480" s="1332"/>
      <c r="N480" s="1332"/>
      <c r="O480" s="1332"/>
      <c r="P480" s="1332"/>
      <c r="Q480" s="1332"/>
      <c r="R480" s="1332"/>
      <c r="S480" s="1332"/>
      <c r="T480" s="1333"/>
    </row>
    <row r="481" spans="1:20" ht="15" customHeight="1" x14ac:dyDescent="0.2">
      <c r="A481" s="1334"/>
      <c r="B481" s="1224">
        <v>13</v>
      </c>
      <c r="C481" s="1226"/>
      <c r="D481" s="1442"/>
      <c r="E481" s="1442"/>
      <c r="F481" s="1442"/>
      <c r="G481" s="1317"/>
      <c r="H481" s="1317"/>
      <c r="I481" s="1317"/>
      <c r="J481" s="1317"/>
      <c r="K481" s="1317"/>
      <c r="L481" s="1317"/>
      <c r="M481" s="1332"/>
      <c r="N481" s="1332"/>
      <c r="O481" s="1332"/>
      <c r="P481" s="1332"/>
      <c r="Q481" s="1332"/>
      <c r="R481" s="1332"/>
      <c r="S481" s="1332"/>
      <c r="T481" s="1333"/>
    </row>
    <row r="482" spans="1:20" ht="15" customHeight="1" x14ac:dyDescent="0.2">
      <c r="A482" s="1334"/>
      <c r="B482" s="1224">
        <v>14</v>
      </c>
      <c r="C482" s="1226"/>
      <c r="D482" s="1442"/>
      <c r="E482" s="1442"/>
      <c r="F482" s="1442"/>
      <c r="G482" s="1317"/>
      <c r="H482" s="1317"/>
      <c r="I482" s="1317"/>
      <c r="J482" s="1317"/>
      <c r="K482" s="1317"/>
      <c r="L482" s="1317"/>
      <c r="M482" s="1332"/>
      <c r="N482" s="1332"/>
      <c r="O482" s="1332"/>
      <c r="P482" s="1332"/>
      <c r="Q482" s="1332"/>
      <c r="R482" s="1332"/>
      <c r="S482" s="1332"/>
      <c r="T482" s="1333"/>
    </row>
    <row r="483" spans="1:20" ht="15" customHeight="1" x14ac:dyDescent="0.2">
      <c r="A483" s="1334"/>
      <c r="B483" s="1224">
        <v>15</v>
      </c>
      <c r="C483" s="1226"/>
      <c r="D483" s="1442"/>
      <c r="E483" s="1442"/>
      <c r="F483" s="1442"/>
      <c r="G483" s="1317"/>
      <c r="H483" s="1317"/>
      <c r="I483" s="1317"/>
      <c r="J483" s="1317"/>
      <c r="K483" s="1317"/>
      <c r="L483" s="1317"/>
      <c r="M483" s="1332"/>
      <c r="N483" s="1332"/>
      <c r="O483" s="1332"/>
      <c r="P483" s="1332"/>
      <c r="Q483" s="1332"/>
      <c r="R483" s="1332"/>
      <c r="S483" s="1332"/>
      <c r="T483" s="1333"/>
    </row>
    <row r="484" spans="1:20" ht="15" customHeight="1" x14ac:dyDescent="0.2">
      <c r="A484" s="1334"/>
      <c r="B484" s="1224">
        <v>16</v>
      </c>
      <c r="C484" s="1226"/>
      <c r="D484" s="1442"/>
      <c r="E484" s="1442"/>
      <c r="F484" s="1442"/>
      <c r="G484" s="1317"/>
      <c r="H484" s="1317"/>
      <c r="I484" s="1317"/>
      <c r="J484" s="1317"/>
      <c r="K484" s="1317"/>
      <c r="L484" s="1317"/>
      <c r="M484" s="1332"/>
      <c r="N484" s="1332"/>
      <c r="O484" s="1332"/>
      <c r="P484" s="1332"/>
      <c r="Q484" s="1332"/>
      <c r="R484" s="1332"/>
      <c r="S484" s="1332"/>
      <c r="T484" s="1333"/>
    </row>
    <row r="485" spans="1:20" ht="15" customHeight="1" x14ac:dyDescent="0.2">
      <c r="A485" s="1334"/>
      <c r="B485" s="1224">
        <v>17</v>
      </c>
      <c r="C485" s="1226"/>
      <c r="D485" s="1442"/>
      <c r="E485" s="1442"/>
      <c r="F485" s="1442"/>
      <c r="G485" s="1317"/>
      <c r="H485" s="1317"/>
      <c r="I485" s="1317"/>
      <c r="J485" s="1317"/>
      <c r="K485" s="1317"/>
      <c r="L485" s="1317"/>
      <c r="M485" s="1332"/>
      <c r="N485" s="1332"/>
      <c r="O485" s="1332"/>
      <c r="P485" s="1332"/>
      <c r="Q485" s="1332"/>
      <c r="R485" s="1332"/>
      <c r="S485" s="1332"/>
      <c r="T485" s="1333"/>
    </row>
    <row r="486" spans="1:20" ht="15" customHeight="1" x14ac:dyDescent="0.2">
      <c r="A486" s="1334"/>
      <c r="B486" s="1224">
        <v>18</v>
      </c>
      <c r="C486" s="1226"/>
      <c r="D486" s="1442"/>
      <c r="E486" s="1442"/>
      <c r="F486" s="1442"/>
      <c r="G486" s="1317"/>
      <c r="H486" s="1317"/>
      <c r="I486" s="1317"/>
      <c r="J486" s="1317"/>
      <c r="K486" s="1317"/>
      <c r="L486" s="1317"/>
      <c r="M486" s="1332"/>
      <c r="N486" s="1332"/>
      <c r="O486" s="1332"/>
      <c r="P486" s="1332"/>
      <c r="Q486" s="1332"/>
      <c r="R486" s="1332"/>
      <c r="S486" s="1332"/>
      <c r="T486" s="1333"/>
    </row>
    <row r="487" spans="1:20" ht="15" customHeight="1" x14ac:dyDescent="0.2">
      <c r="A487" s="1334"/>
      <c r="B487" s="1224">
        <v>19</v>
      </c>
      <c r="C487" s="1226"/>
      <c r="D487" s="1442"/>
      <c r="E487" s="1442"/>
      <c r="F487" s="1442"/>
      <c r="G487" s="1317"/>
      <c r="H487" s="1317"/>
      <c r="I487" s="1317"/>
      <c r="J487" s="1317"/>
      <c r="K487" s="1317"/>
      <c r="L487" s="1317"/>
      <c r="M487" s="1332"/>
      <c r="N487" s="1332"/>
      <c r="O487" s="1332"/>
      <c r="P487" s="1332"/>
      <c r="Q487" s="1332"/>
      <c r="R487" s="1332"/>
      <c r="S487" s="1332"/>
      <c r="T487" s="1333"/>
    </row>
    <row r="488" spans="1:20" ht="15" customHeight="1" x14ac:dyDescent="0.2">
      <c r="A488" s="1334"/>
      <c r="B488" s="1224">
        <v>20</v>
      </c>
      <c r="C488" s="1226"/>
      <c r="D488" s="1442"/>
      <c r="E488" s="1442"/>
      <c r="F488" s="1442"/>
      <c r="G488" s="1317"/>
      <c r="H488" s="1317"/>
      <c r="I488" s="1317"/>
      <c r="J488" s="1317"/>
      <c r="K488" s="1317"/>
      <c r="L488" s="1317"/>
      <c r="M488" s="1332"/>
      <c r="N488" s="1332"/>
      <c r="O488" s="1332"/>
      <c r="P488" s="1332"/>
      <c r="Q488" s="1332"/>
      <c r="R488" s="1332"/>
      <c r="S488" s="1332"/>
      <c r="T488" s="1333"/>
    </row>
    <row r="489" spans="1:20" ht="15" customHeight="1" x14ac:dyDescent="0.2">
      <c r="A489" s="1334"/>
      <c r="B489" s="1224">
        <v>21</v>
      </c>
      <c r="C489" s="1226"/>
      <c r="D489" s="1442"/>
      <c r="E489" s="1442"/>
      <c r="F489" s="1442"/>
      <c r="G489" s="1317"/>
      <c r="H489" s="1317"/>
      <c r="I489" s="1317"/>
      <c r="J489" s="1317"/>
      <c r="K489" s="1317"/>
      <c r="L489" s="1317"/>
      <c r="M489" s="1332"/>
      <c r="N489" s="1332"/>
      <c r="O489" s="1332"/>
      <c r="P489" s="1332"/>
      <c r="Q489" s="1332"/>
      <c r="R489" s="1332"/>
      <c r="S489" s="1332"/>
      <c r="T489" s="1333"/>
    </row>
    <row r="490" spans="1:20" ht="15" customHeight="1" x14ac:dyDescent="0.2">
      <c r="A490" s="1334"/>
      <c r="B490" s="1224">
        <v>22</v>
      </c>
      <c r="C490" s="1226"/>
      <c r="D490" s="1442"/>
      <c r="E490" s="1442"/>
      <c r="F490" s="1442"/>
      <c r="G490" s="1317"/>
      <c r="H490" s="1317"/>
      <c r="I490" s="1317"/>
      <c r="J490" s="1317"/>
      <c r="K490" s="1317"/>
      <c r="L490" s="1317"/>
      <c r="M490" s="1332"/>
      <c r="N490" s="1332"/>
      <c r="O490" s="1332"/>
      <c r="P490" s="1332"/>
      <c r="Q490" s="1332"/>
      <c r="R490" s="1332"/>
      <c r="S490" s="1332"/>
      <c r="T490" s="1333"/>
    </row>
    <row r="491" spans="1:20" ht="15" customHeight="1" x14ac:dyDescent="0.2">
      <c r="A491" s="1334"/>
      <c r="B491" s="1224">
        <v>23</v>
      </c>
      <c r="C491" s="1226"/>
      <c r="D491" s="1442"/>
      <c r="E491" s="1442"/>
      <c r="F491" s="1442"/>
      <c r="G491" s="1317"/>
      <c r="H491" s="1317"/>
      <c r="I491" s="1317"/>
      <c r="J491" s="1317"/>
      <c r="K491" s="1317"/>
      <c r="L491" s="1317"/>
      <c r="M491" s="1332"/>
      <c r="N491" s="1332"/>
      <c r="O491" s="1332"/>
      <c r="P491" s="1332"/>
      <c r="Q491" s="1332"/>
      <c r="R491" s="1332"/>
      <c r="S491" s="1332"/>
      <c r="T491" s="1333"/>
    </row>
    <row r="492" spans="1:20" ht="15" customHeight="1" x14ac:dyDescent="0.2">
      <c r="A492" s="1334"/>
      <c r="B492" s="1224">
        <v>24</v>
      </c>
      <c r="C492" s="1226"/>
      <c r="D492" s="1442"/>
      <c r="E492" s="1442"/>
      <c r="F492" s="1442"/>
      <c r="G492" s="1317"/>
      <c r="H492" s="1317"/>
      <c r="I492" s="1317"/>
      <c r="J492" s="1317"/>
      <c r="K492" s="1317"/>
      <c r="L492" s="1317"/>
      <c r="M492" s="1332"/>
      <c r="N492" s="1332"/>
      <c r="O492" s="1332"/>
      <c r="P492" s="1332"/>
      <c r="Q492" s="1332"/>
      <c r="R492" s="1332"/>
      <c r="S492" s="1332"/>
      <c r="T492" s="1333"/>
    </row>
    <row r="493" spans="1:20" ht="15" customHeight="1" x14ac:dyDescent="0.2">
      <c r="A493" s="1334"/>
      <c r="B493" s="1224">
        <v>25</v>
      </c>
      <c r="C493" s="1226"/>
      <c r="D493" s="1442"/>
      <c r="E493" s="1442"/>
      <c r="F493" s="1442"/>
      <c r="G493" s="1317"/>
      <c r="H493" s="1317"/>
      <c r="I493" s="1317"/>
      <c r="J493" s="1317"/>
      <c r="K493" s="1317"/>
      <c r="L493" s="1317"/>
      <c r="M493" s="1332"/>
      <c r="N493" s="1332"/>
      <c r="O493" s="1332"/>
      <c r="P493" s="1332"/>
      <c r="Q493" s="1332"/>
      <c r="R493" s="1332"/>
      <c r="S493" s="1332"/>
      <c r="T493" s="1333"/>
    </row>
    <row r="494" spans="1:20" ht="15" customHeight="1" x14ac:dyDescent="0.2">
      <c r="A494" s="1334"/>
      <c r="B494" s="1224">
        <v>26</v>
      </c>
      <c r="C494" s="1226"/>
      <c r="D494" s="1442"/>
      <c r="E494" s="1442"/>
      <c r="F494" s="1442"/>
      <c r="G494" s="1317"/>
      <c r="H494" s="1317"/>
      <c r="I494" s="1317"/>
      <c r="J494" s="1317"/>
      <c r="K494" s="1317"/>
      <c r="L494" s="1317"/>
      <c r="M494" s="1332"/>
      <c r="N494" s="1332"/>
      <c r="O494" s="1332"/>
      <c r="P494" s="1332"/>
      <c r="Q494" s="1332"/>
      <c r="R494" s="1332"/>
      <c r="S494" s="1332"/>
      <c r="T494" s="1333"/>
    </row>
    <row r="495" spans="1:20" ht="15" customHeight="1" x14ac:dyDescent="0.2">
      <c r="A495" s="1334"/>
      <c r="B495" s="1224">
        <v>27</v>
      </c>
      <c r="C495" s="1226"/>
      <c r="D495" s="1442"/>
      <c r="E495" s="1442"/>
      <c r="F495" s="1442"/>
      <c r="G495" s="1317"/>
      <c r="H495" s="1317"/>
      <c r="I495" s="1317"/>
      <c r="J495" s="1317"/>
      <c r="K495" s="1317"/>
      <c r="L495" s="1317"/>
      <c r="M495" s="1332"/>
      <c r="N495" s="1332"/>
      <c r="O495" s="1332"/>
      <c r="P495" s="1332"/>
      <c r="Q495" s="1332"/>
      <c r="R495" s="1332"/>
      <c r="S495" s="1332"/>
      <c r="T495" s="1333"/>
    </row>
    <row r="496" spans="1:20" ht="15" customHeight="1" x14ac:dyDescent="0.2">
      <c r="A496" s="1334"/>
      <c r="B496" s="1224">
        <v>28</v>
      </c>
      <c r="C496" s="1226"/>
      <c r="D496" s="1442"/>
      <c r="E496" s="1442"/>
      <c r="F496" s="1442"/>
      <c r="G496" s="1317"/>
      <c r="H496" s="1317"/>
      <c r="I496" s="1317"/>
      <c r="J496" s="1317"/>
      <c r="K496" s="1317"/>
      <c r="L496" s="1317"/>
      <c r="M496" s="1332"/>
      <c r="N496" s="1332"/>
      <c r="O496" s="1332"/>
      <c r="P496" s="1332"/>
      <c r="Q496" s="1332"/>
      <c r="R496" s="1332"/>
      <c r="S496" s="1332"/>
      <c r="T496" s="1333"/>
    </row>
    <row r="497" spans="1:20" ht="15" customHeight="1" x14ac:dyDescent="0.2">
      <c r="A497" s="1334"/>
      <c r="B497" s="1224">
        <v>29</v>
      </c>
      <c r="C497" s="1226"/>
      <c r="D497" s="1442"/>
      <c r="E497" s="1442"/>
      <c r="F497" s="1442"/>
      <c r="G497" s="1317"/>
      <c r="H497" s="1317"/>
      <c r="I497" s="1317"/>
      <c r="J497" s="1317"/>
      <c r="K497" s="1317"/>
      <c r="L497" s="1317"/>
      <c r="M497" s="1332"/>
      <c r="N497" s="1332"/>
      <c r="O497" s="1332"/>
      <c r="P497" s="1332"/>
      <c r="Q497" s="1332"/>
      <c r="R497" s="1332"/>
      <c r="S497" s="1332"/>
      <c r="T497" s="1333"/>
    </row>
    <row r="498" spans="1:20" ht="15" customHeight="1" x14ac:dyDescent="0.2">
      <c r="A498" s="1334"/>
      <c r="B498" s="1224">
        <v>30</v>
      </c>
      <c r="C498" s="1226"/>
      <c r="D498" s="1442"/>
      <c r="E498" s="1442"/>
      <c r="F498" s="1442"/>
      <c r="G498" s="1317"/>
      <c r="H498" s="1317"/>
      <c r="I498" s="1317"/>
      <c r="J498" s="1317"/>
      <c r="K498" s="1317"/>
      <c r="L498" s="1317"/>
      <c r="M498" s="1332"/>
      <c r="N498" s="1332"/>
      <c r="O498" s="1332"/>
      <c r="P498" s="1332"/>
      <c r="Q498" s="1332"/>
      <c r="R498" s="1332"/>
      <c r="S498" s="1332"/>
      <c r="T498" s="1333"/>
    </row>
    <row r="499" spans="1:20" ht="15" customHeight="1" x14ac:dyDescent="0.2">
      <c r="A499" s="1334"/>
      <c r="B499" s="1224">
        <v>31</v>
      </c>
      <c r="C499" s="1226"/>
      <c r="D499" s="1442"/>
      <c r="E499" s="1442"/>
      <c r="F499" s="1442"/>
      <c r="G499" s="1317"/>
      <c r="H499" s="1317"/>
      <c r="I499" s="1317"/>
      <c r="J499" s="1317"/>
      <c r="K499" s="1317"/>
      <c r="L499" s="1317"/>
      <c r="M499" s="1332"/>
      <c r="N499" s="1332"/>
      <c r="O499" s="1332"/>
      <c r="P499" s="1332"/>
      <c r="Q499" s="1332"/>
      <c r="R499" s="1332"/>
      <c r="S499" s="1332"/>
      <c r="T499" s="1333"/>
    </row>
    <row r="500" spans="1:20" ht="15" customHeight="1" x14ac:dyDescent="0.2">
      <c r="A500" s="1334"/>
      <c r="B500" s="1224">
        <v>32</v>
      </c>
      <c r="C500" s="1226"/>
      <c r="D500" s="1442"/>
      <c r="E500" s="1442"/>
      <c r="F500" s="1442"/>
      <c r="G500" s="1317"/>
      <c r="H500" s="1317"/>
      <c r="I500" s="1317"/>
      <c r="J500" s="1317"/>
      <c r="K500" s="1317"/>
      <c r="L500" s="1317"/>
      <c r="M500" s="1332"/>
      <c r="N500" s="1332"/>
      <c r="O500" s="1332"/>
      <c r="P500" s="1332"/>
      <c r="Q500" s="1332"/>
      <c r="R500" s="1332"/>
      <c r="S500" s="1332"/>
      <c r="T500" s="1333"/>
    </row>
    <row r="501" spans="1:20" ht="15" customHeight="1" x14ac:dyDescent="0.2">
      <c r="A501" s="1334"/>
      <c r="B501" s="1224">
        <v>33</v>
      </c>
      <c r="C501" s="1226"/>
      <c r="D501" s="1442"/>
      <c r="E501" s="1442"/>
      <c r="F501" s="1442"/>
      <c r="G501" s="1317"/>
      <c r="H501" s="1317"/>
      <c r="I501" s="1317"/>
      <c r="J501" s="1317"/>
      <c r="K501" s="1317"/>
      <c r="L501" s="1317"/>
      <c r="M501" s="1332"/>
      <c r="N501" s="1332"/>
      <c r="O501" s="1332"/>
      <c r="P501" s="1332"/>
      <c r="Q501" s="1332"/>
      <c r="R501" s="1332"/>
      <c r="S501" s="1332"/>
      <c r="T501" s="1333"/>
    </row>
    <row r="502" spans="1:20" ht="15" customHeight="1" x14ac:dyDescent="0.2">
      <c r="A502" s="1334"/>
      <c r="B502" s="1224">
        <v>34</v>
      </c>
      <c r="C502" s="1226"/>
      <c r="D502" s="1442"/>
      <c r="E502" s="1442"/>
      <c r="F502" s="1442"/>
      <c r="G502" s="1317"/>
      <c r="H502" s="1317"/>
      <c r="I502" s="1317"/>
      <c r="J502" s="1317"/>
      <c r="K502" s="1317"/>
      <c r="L502" s="1317"/>
      <c r="M502" s="1332"/>
      <c r="N502" s="1332"/>
      <c r="O502" s="1332"/>
      <c r="P502" s="1332"/>
      <c r="Q502" s="1332"/>
      <c r="R502" s="1332"/>
      <c r="S502" s="1332"/>
      <c r="T502" s="1333"/>
    </row>
    <row r="503" spans="1:20" ht="15" customHeight="1" x14ac:dyDescent="0.2">
      <c r="A503" s="1334"/>
      <c r="B503" s="1225">
        <v>35</v>
      </c>
      <c r="C503" s="1227"/>
      <c r="D503" s="1415"/>
      <c r="E503" s="1415"/>
      <c r="F503" s="1415"/>
      <c r="G503" s="1319"/>
      <c r="H503" s="1319"/>
      <c r="I503" s="1319"/>
      <c r="J503" s="1319"/>
      <c r="K503" s="1319"/>
      <c r="L503" s="1319"/>
      <c r="M503" s="1332"/>
      <c r="N503" s="1332"/>
      <c r="O503" s="1332"/>
      <c r="P503" s="1332"/>
      <c r="Q503" s="1332"/>
      <c r="R503" s="1332"/>
      <c r="S503" s="1332"/>
      <c r="T503" s="1333"/>
    </row>
    <row r="504" spans="1:20" ht="15.75" x14ac:dyDescent="0.2">
      <c r="A504" s="1334"/>
      <c r="B504" s="1210"/>
      <c r="C504" s="1210"/>
      <c r="D504" s="1210"/>
      <c r="E504" s="1210"/>
      <c r="F504" s="1210"/>
      <c r="G504" s="1210"/>
      <c r="H504" s="1210"/>
      <c r="I504" s="1210"/>
      <c r="J504" s="1292"/>
      <c r="K504" s="1292"/>
      <c r="L504" s="1292"/>
      <c r="M504" s="1332"/>
      <c r="N504" s="1332"/>
      <c r="O504" s="1332"/>
      <c r="P504" s="1332"/>
      <c r="Q504" s="1332"/>
      <c r="R504" s="1332"/>
      <c r="S504" s="1332"/>
      <c r="T504" s="1333"/>
    </row>
    <row r="505" spans="1:20" ht="30" customHeight="1" x14ac:dyDescent="0.25">
      <c r="A505" s="1245" t="s">
        <v>1298</v>
      </c>
      <c r="B505" s="1210"/>
      <c r="C505" s="1210"/>
      <c r="D505" s="1210"/>
      <c r="E505" s="1210"/>
      <c r="F505" s="1210"/>
      <c r="G505" s="1210"/>
      <c r="H505" s="1210"/>
      <c r="I505" s="1210"/>
      <c r="J505" s="1292"/>
      <c r="K505" s="1292"/>
      <c r="L505" s="1292"/>
      <c r="M505" s="1292"/>
      <c r="N505" s="1292"/>
      <c r="O505" s="1292"/>
      <c r="P505" s="1292"/>
      <c r="Q505" s="1292"/>
      <c r="R505" s="1292"/>
      <c r="S505" s="1292"/>
      <c r="T505" s="1293"/>
    </row>
    <row r="506" spans="1:20" ht="15" customHeight="1" x14ac:dyDescent="0.2">
      <c r="A506" s="1334"/>
      <c r="B506" s="1332"/>
      <c r="C506" s="1332"/>
      <c r="D506" s="1332"/>
      <c r="E506" s="1332"/>
      <c r="F506" s="1332"/>
      <c r="G506" s="1332"/>
      <c r="H506" s="1332"/>
      <c r="I506" s="1332"/>
      <c r="J506" s="1332"/>
      <c r="K506" s="1332"/>
      <c r="L506" s="1332"/>
      <c r="M506" s="1332"/>
      <c r="N506" s="1332"/>
      <c r="O506" s="1332"/>
      <c r="P506" s="1332"/>
      <c r="Q506" s="1332"/>
      <c r="R506" s="1332"/>
      <c r="S506" s="1332"/>
      <c r="T506" s="1333"/>
    </row>
    <row r="507" spans="1:20" ht="15" customHeight="1" x14ac:dyDescent="0.2">
      <c r="A507" s="1334"/>
      <c r="B507" s="1655" t="s">
        <v>1084</v>
      </c>
      <c r="C507" s="1236">
        <v>41715</v>
      </c>
      <c r="D507" s="1237">
        <v>41716</v>
      </c>
      <c r="E507" s="1237">
        <v>41717</v>
      </c>
      <c r="F507" s="1237">
        <v>41718</v>
      </c>
      <c r="G507" s="1238">
        <v>41719</v>
      </c>
      <c r="H507" s="1238">
        <v>41722</v>
      </c>
      <c r="I507" s="1238">
        <v>41723</v>
      </c>
      <c r="J507" s="1238">
        <v>41724</v>
      </c>
      <c r="K507" s="1238">
        <v>41725</v>
      </c>
      <c r="L507" s="1238">
        <v>41726</v>
      </c>
      <c r="M507" s="1332"/>
      <c r="N507" s="1332"/>
      <c r="O507" s="1332"/>
      <c r="P507" s="1332"/>
      <c r="Q507" s="1332"/>
      <c r="R507" s="1332"/>
      <c r="S507" s="1332"/>
      <c r="T507" s="1333"/>
    </row>
    <row r="508" spans="1:20" ht="15" customHeight="1" x14ac:dyDescent="0.2">
      <c r="A508" s="1334"/>
      <c r="B508" s="1233">
        <v>1</v>
      </c>
      <c r="C508" s="1242" t="str">
        <f>IF(AND(ISNUMBER(C546),ISNUMBER(C584),ISNUMBER(C622)),C546*C584/C622,"")</f>
        <v/>
      </c>
      <c r="D508" s="1242" t="str">
        <f t="shared" ref="D508:L508" si="105">IF(AND(ISNUMBER(D546),ISNUMBER(D584),ISNUMBER(D622)),D546*D584/D622,"")</f>
        <v/>
      </c>
      <c r="E508" s="1242" t="str">
        <f t="shared" si="105"/>
        <v/>
      </c>
      <c r="F508" s="1242" t="str">
        <f t="shared" si="105"/>
        <v/>
      </c>
      <c r="G508" s="1242" t="str">
        <f t="shared" si="105"/>
        <v/>
      </c>
      <c r="H508" s="1242" t="str">
        <f t="shared" si="105"/>
        <v/>
      </c>
      <c r="I508" s="1242" t="str">
        <f t="shared" si="105"/>
        <v/>
      </c>
      <c r="J508" s="1242" t="str">
        <f t="shared" si="105"/>
        <v/>
      </c>
      <c r="K508" s="1242" t="str">
        <f t="shared" si="105"/>
        <v/>
      </c>
      <c r="L508" s="1272" t="str">
        <f t="shared" si="105"/>
        <v/>
      </c>
      <c r="M508" s="1332"/>
      <c r="N508" s="1332"/>
      <c r="O508" s="1332"/>
      <c r="P508" s="1332"/>
      <c r="Q508" s="1332"/>
      <c r="R508" s="1332"/>
      <c r="S508" s="1332"/>
      <c r="T508" s="1333"/>
    </row>
    <row r="509" spans="1:20" ht="15" customHeight="1" x14ac:dyDescent="0.2">
      <c r="A509" s="1334"/>
      <c r="B509" s="1234">
        <v>2</v>
      </c>
      <c r="C509" s="1239" t="str">
        <f t="shared" ref="C509:L509" si="106">IF(AND(ISNUMBER(C547),ISNUMBER(C585),ISNUMBER(C623)),C547*C585/C623,"")</f>
        <v/>
      </c>
      <c r="D509" s="1239" t="str">
        <f t="shared" si="106"/>
        <v/>
      </c>
      <c r="E509" s="1239" t="str">
        <f t="shared" si="106"/>
        <v/>
      </c>
      <c r="F509" s="1239" t="str">
        <f t="shared" si="106"/>
        <v/>
      </c>
      <c r="G509" s="1239" t="str">
        <f t="shared" si="106"/>
        <v/>
      </c>
      <c r="H509" s="1239" t="str">
        <f t="shared" si="106"/>
        <v/>
      </c>
      <c r="I509" s="1239" t="str">
        <f t="shared" si="106"/>
        <v/>
      </c>
      <c r="J509" s="1239" t="str">
        <f t="shared" si="106"/>
        <v/>
      </c>
      <c r="K509" s="1239" t="str">
        <f t="shared" si="106"/>
        <v/>
      </c>
      <c r="L509" s="1271" t="str">
        <f t="shared" si="106"/>
        <v/>
      </c>
      <c r="M509" s="1332"/>
      <c r="N509" s="1332"/>
      <c r="O509" s="1332"/>
      <c r="P509" s="1332"/>
      <c r="Q509" s="1332"/>
      <c r="R509" s="1332"/>
      <c r="S509" s="1332"/>
      <c r="T509" s="1333"/>
    </row>
    <row r="510" spans="1:20" ht="15" customHeight="1" x14ac:dyDescent="0.2">
      <c r="A510" s="1334"/>
      <c r="B510" s="1234">
        <v>3</v>
      </c>
      <c r="C510" s="1239" t="str">
        <f t="shared" ref="C510:L510" si="107">IF(AND(ISNUMBER(C548),ISNUMBER(C586),ISNUMBER(C624)),C548*C586/C624,"")</f>
        <v/>
      </c>
      <c r="D510" s="1239" t="str">
        <f t="shared" si="107"/>
        <v/>
      </c>
      <c r="E510" s="1239" t="str">
        <f t="shared" si="107"/>
        <v/>
      </c>
      <c r="F510" s="1239" t="str">
        <f t="shared" si="107"/>
        <v/>
      </c>
      <c r="G510" s="1239" t="str">
        <f t="shared" si="107"/>
        <v/>
      </c>
      <c r="H510" s="1239" t="str">
        <f t="shared" si="107"/>
        <v/>
      </c>
      <c r="I510" s="1239" t="str">
        <f t="shared" si="107"/>
        <v/>
      </c>
      <c r="J510" s="1239" t="str">
        <f t="shared" si="107"/>
        <v/>
      </c>
      <c r="K510" s="1239" t="str">
        <f t="shared" si="107"/>
        <v/>
      </c>
      <c r="L510" s="1271" t="str">
        <f t="shared" si="107"/>
        <v/>
      </c>
      <c r="M510" s="1332"/>
      <c r="N510" s="1332"/>
      <c r="O510" s="1332"/>
      <c r="P510" s="1332"/>
      <c r="Q510" s="1332"/>
      <c r="R510" s="1332"/>
      <c r="S510" s="1332"/>
      <c r="T510" s="1333"/>
    </row>
    <row r="511" spans="1:20" ht="15" customHeight="1" x14ac:dyDescent="0.2">
      <c r="A511" s="1334"/>
      <c r="B511" s="1234">
        <v>4</v>
      </c>
      <c r="C511" s="1239" t="str">
        <f t="shared" ref="C511:L511" si="108">IF(AND(ISNUMBER(C549),ISNUMBER(C587),ISNUMBER(C625)),C549*C587/C625,"")</f>
        <v/>
      </c>
      <c r="D511" s="1239" t="str">
        <f t="shared" si="108"/>
        <v/>
      </c>
      <c r="E511" s="1239" t="str">
        <f t="shared" si="108"/>
        <v/>
      </c>
      <c r="F511" s="1239" t="str">
        <f t="shared" si="108"/>
        <v/>
      </c>
      <c r="G511" s="1239" t="str">
        <f t="shared" si="108"/>
        <v/>
      </c>
      <c r="H511" s="1239" t="str">
        <f t="shared" si="108"/>
        <v/>
      </c>
      <c r="I511" s="1239" t="str">
        <f t="shared" si="108"/>
        <v/>
      </c>
      <c r="J511" s="1239" t="str">
        <f t="shared" si="108"/>
        <v/>
      </c>
      <c r="K511" s="1239" t="str">
        <f t="shared" si="108"/>
        <v/>
      </c>
      <c r="L511" s="1271" t="str">
        <f t="shared" si="108"/>
        <v/>
      </c>
      <c r="M511" s="1332"/>
      <c r="N511" s="1332"/>
      <c r="O511" s="1332"/>
      <c r="P511" s="1332"/>
      <c r="Q511" s="1332"/>
      <c r="R511" s="1332"/>
      <c r="S511" s="1332"/>
      <c r="T511" s="1333"/>
    </row>
    <row r="512" spans="1:20" ht="15" customHeight="1" x14ac:dyDescent="0.2">
      <c r="A512" s="1334"/>
      <c r="B512" s="1234">
        <v>5</v>
      </c>
      <c r="C512" s="1239" t="str">
        <f t="shared" ref="C512:L512" si="109">IF(AND(ISNUMBER(C550),ISNUMBER(C588),ISNUMBER(C626)),C550*C588/C626,"")</f>
        <v/>
      </c>
      <c r="D512" s="1239" t="str">
        <f t="shared" si="109"/>
        <v/>
      </c>
      <c r="E512" s="1239" t="str">
        <f t="shared" si="109"/>
        <v/>
      </c>
      <c r="F512" s="1239" t="str">
        <f t="shared" si="109"/>
        <v/>
      </c>
      <c r="G512" s="1239" t="str">
        <f t="shared" si="109"/>
        <v/>
      </c>
      <c r="H512" s="1239" t="str">
        <f t="shared" si="109"/>
        <v/>
      </c>
      <c r="I512" s="1239" t="str">
        <f t="shared" si="109"/>
        <v/>
      </c>
      <c r="J512" s="1239" t="str">
        <f t="shared" si="109"/>
        <v/>
      </c>
      <c r="K512" s="1239" t="str">
        <f t="shared" si="109"/>
        <v/>
      </c>
      <c r="L512" s="1271" t="str">
        <f t="shared" si="109"/>
        <v/>
      </c>
      <c r="M512" s="1332"/>
      <c r="N512" s="1332"/>
      <c r="O512" s="1332"/>
      <c r="P512" s="1332"/>
      <c r="Q512" s="1332"/>
      <c r="R512" s="1332"/>
      <c r="S512" s="1332"/>
      <c r="T512" s="1333"/>
    </row>
    <row r="513" spans="1:20" ht="15" customHeight="1" x14ac:dyDescent="0.2">
      <c r="A513" s="1334"/>
      <c r="B513" s="1234">
        <v>6</v>
      </c>
      <c r="C513" s="1239" t="str">
        <f t="shared" ref="C513:L513" si="110">IF(AND(ISNUMBER(C551),ISNUMBER(C589),ISNUMBER(C627)),C551*C589/C627,"")</f>
        <v/>
      </c>
      <c r="D513" s="1239" t="str">
        <f t="shared" si="110"/>
        <v/>
      </c>
      <c r="E513" s="1239" t="str">
        <f t="shared" si="110"/>
        <v/>
      </c>
      <c r="F513" s="1239" t="str">
        <f t="shared" si="110"/>
        <v/>
      </c>
      <c r="G513" s="1239" t="str">
        <f t="shared" si="110"/>
        <v/>
      </c>
      <c r="H513" s="1239" t="str">
        <f t="shared" si="110"/>
        <v/>
      </c>
      <c r="I513" s="1239" t="str">
        <f t="shared" si="110"/>
        <v/>
      </c>
      <c r="J513" s="1239" t="str">
        <f t="shared" si="110"/>
        <v/>
      </c>
      <c r="K513" s="1239" t="str">
        <f t="shared" si="110"/>
        <v/>
      </c>
      <c r="L513" s="1271" t="str">
        <f t="shared" si="110"/>
        <v/>
      </c>
      <c r="M513" s="1332"/>
      <c r="N513" s="1332"/>
      <c r="O513" s="1332"/>
      <c r="P513" s="1332"/>
      <c r="Q513" s="1332"/>
      <c r="R513" s="1332"/>
      <c r="S513" s="1332"/>
      <c r="T513" s="1333"/>
    </row>
    <row r="514" spans="1:20" ht="15" customHeight="1" x14ac:dyDescent="0.2">
      <c r="A514" s="1334"/>
      <c r="B514" s="1234">
        <v>7</v>
      </c>
      <c r="C514" s="1239" t="str">
        <f t="shared" ref="C514:L514" si="111">IF(AND(ISNUMBER(C552),ISNUMBER(C590),ISNUMBER(C628)),C552*C590/C628,"")</f>
        <v/>
      </c>
      <c r="D514" s="1239" t="str">
        <f t="shared" si="111"/>
        <v/>
      </c>
      <c r="E514" s="1239" t="str">
        <f t="shared" si="111"/>
        <v/>
      </c>
      <c r="F514" s="1239" t="str">
        <f t="shared" si="111"/>
        <v/>
      </c>
      <c r="G514" s="1239" t="str">
        <f t="shared" si="111"/>
        <v/>
      </c>
      <c r="H514" s="1239" t="str">
        <f t="shared" si="111"/>
        <v/>
      </c>
      <c r="I514" s="1239" t="str">
        <f t="shared" si="111"/>
        <v/>
      </c>
      <c r="J514" s="1239" t="str">
        <f t="shared" si="111"/>
        <v/>
      </c>
      <c r="K514" s="1239" t="str">
        <f t="shared" si="111"/>
        <v/>
      </c>
      <c r="L514" s="1271" t="str">
        <f t="shared" si="111"/>
        <v/>
      </c>
      <c r="M514" s="1332"/>
      <c r="N514" s="1332"/>
      <c r="O514" s="1332"/>
      <c r="P514" s="1332"/>
      <c r="Q514" s="1332"/>
      <c r="R514" s="1332"/>
      <c r="S514" s="1332"/>
      <c r="T514" s="1333"/>
    </row>
    <row r="515" spans="1:20" ht="15" customHeight="1" x14ac:dyDescent="0.2">
      <c r="A515" s="1334"/>
      <c r="B515" s="1234">
        <v>8</v>
      </c>
      <c r="C515" s="1239" t="str">
        <f t="shared" ref="C515:L515" si="112">IF(AND(ISNUMBER(C553),ISNUMBER(C591),ISNUMBER(C629)),C553*C591/C629,"")</f>
        <v/>
      </c>
      <c r="D515" s="1239" t="str">
        <f t="shared" si="112"/>
        <v/>
      </c>
      <c r="E515" s="1239" t="str">
        <f t="shared" si="112"/>
        <v/>
      </c>
      <c r="F515" s="1239" t="str">
        <f t="shared" si="112"/>
        <v/>
      </c>
      <c r="G515" s="1239" t="str">
        <f t="shared" si="112"/>
        <v/>
      </c>
      <c r="H515" s="1239" t="str">
        <f t="shared" si="112"/>
        <v/>
      </c>
      <c r="I515" s="1239" t="str">
        <f t="shared" si="112"/>
        <v/>
      </c>
      <c r="J515" s="1239" t="str">
        <f t="shared" si="112"/>
        <v/>
      </c>
      <c r="K515" s="1239" t="str">
        <f t="shared" si="112"/>
        <v/>
      </c>
      <c r="L515" s="1271" t="str">
        <f t="shared" si="112"/>
        <v/>
      </c>
      <c r="M515" s="1332"/>
      <c r="N515" s="1332"/>
      <c r="O515" s="1332"/>
      <c r="P515" s="1332"/>
      <c r="Q515" s="1332"/>
      <c r="R515" s="1332"/>
      <c r="S515" s="1332"/>
      <c r="T515" s="1333"/>
    </row>
    <row r="516" spans="1:20" ht="15" customHeight="1" x14ac:dyDescent="0.2">
      <c r="A516" s="1334"/>
      <c r="B516" s="1234">
        <v>9</v>
      </c>
      <c r="C516" s="1239" t="str">
        <f t="shared" ref="C516:L516" si="113">IF(AND(ISNUMBER(C554),ISNUMBER(C592),ISNUMBER(C630)),C554*C592/C630,"")</f>
        <v/>
      </c>
      <c r="D516" s="1239" t="str">
        <f t="shared" si="113"/>
        <v/>
      </c>
      <c r="E516" s="1239" t="str">
        <f t="shared" si="113"/>
        <v/>
      </c>
      <c r="F516" s="1239" t="str">
        <f t="shared" si="113"/>
        <v/>
      </c>
      <c r="G516" s="1239" t="str">
        <f t="shared" si="113"/>
        <v/>
      </c>
      <c r="H516" s="1239" t="str">
        <f t="shared" si="113"/>
        <v/>
      </c>
      <c r="I516" s="1239" t="str">
        <f t="shared" si="113"/>
        <v/>
      </c>
      <c r="J516" s="1239" t="str">
        <f t="shared" si="113"/>
        <v/>
      </c>
      <c r="K516" s="1239" t="str">
        <f t="shared" si="113"/>
        <v/>
      </c>
      <c r="L516" s="1271" t="str">
        <f t="shared" si="113"/>
        <v/>
      </c>
      <c r="M516" s="1332"/>
      <c r="N516" s="1332"/>
      <c r="O516" s="1332"/>
      <c r="P516" s="1332"/>
      <c r="Q516" s="1332"/>
      <c r="R516" s="1332"/>
      <c r="S516" s="1332"/>
      <c r="T516" s="1333"/>
    </row>
    <row r="517" spans="1:20" ht="15" customHeight="1" x14ac:dyDescent="0.2">
      <c r="A517" s="1334"/>
      <c r="B517" s="1234">
        <v>10</v>
      </c>
      <c r="C517" s="1239" t="str">
        <f t="shared" ref="C517:L517" si="114">IF(AND(ISNUMBER(C555),ISNUMBER(C593),ISNUMBER(C631)),C555*C593/C631,"")</f>
        <v/>
      </c>
      <c r="D517" s="1239" t="str">
        <f t="shared" si="114"/>
        <v/>
      </c>
      <c r="E517" s="1239" t="str">
        <f t="shared" si="114"/>
        <v/>
      </c>
      <c r="F517" s="1239" t="str">
        <f t="shared" si="114"/>
        <v/>
      </c>
      <c r="G517" s="1239" t="str">
        <f t="shared" si="114"/>
        <v/>
      </c>
      <c r="H517" s="1239" t="str">
        <f t="shared" si="114"/>
        <v/>
      </c>
      <c r="I517" s="1239" t="str">
        <f t="shared" si="114"/>
        <v/>
      </c>
      <c r="J517" s="1239" t="str">
        <f t="shared" si="114"/>
        <v/>
      </c>
      <c r="K517" s="1239" t="str">
        <f t="shared" si="114"/>
        <v/>
      </c>
      <c r="L517" s="1271" t="str">
        <f t="shared" si="114"/>
        <v/>
      </c>
      <c r="M517" s="1332"/>
      <c r="N517" s="1332"/>
      <c r="O517" s="1332"/>
      <c r="P517" s="1332"/>
      <c r="Q517" s="1332"/>
      <c r="R517" s="1332"/>
      <c r="S517" s="1332"/>
      <c r="T517" s="1333"/>
    </row>
    <row r="518" spans="1:20" ht="15" customHeight="1" x14ac:dyDescent="0.2">
      <c r="A518" s="1334"/>
      <c r="B518" s="1234">
        <v>11</v>
      </c>
      <c r="C518" s="1239" t="str">
        <f t="shared" ref="C518:L518" si="115">IF(AND(ISNUMBER(C556),ISNUMBER(C594),ISNUMBER(C632)),C556*C594/C632,"")</f>
        <v/>
      </c>
      <c r="D518" s="1239" t="str">
        <f t="shared" si="115"/>
        <v/>
      </c>
      <c r="E518" s="1239" t="str">
        <f t="shared" si="115"/>
        <v/>
      </c>
      <c r="F518" s="1239" t="str">
        <f t="shared" si="115"/>
        <v/>
      </c>
      <c r="G518" s="1239" t="str">
        <f t="shared" si="115"/>
        <v/>
      </c>
      <c r="H518" s="1239" t="str">
        <f t="shared" si="115"/>
        <v/>
      </c>
      <c r="I518" s="1239" t="str">
        <f t="shared" si="115"/>
        <v/>
      </c>
      <c r="J518" s="1239" t="str">
        <f t="shared" si="115"/>
        <v/>
      </c>
      <c r="K518" s="1239" t="str">
        <f t="shared" si="115"/>
        <v/>
      </c>
      <c r="L518" s="1271" t="str">
        <f t="shared" si="115"/>
        <v/>
      </c>
      <c r="M518" s="1332"/>
      <c r="N518" s="1332"/>
      <c r="O518" s="1332"/>
      <c r="P518" s="1332"/>
      <c r="Q518" s="1332"/>
      <c r="R518" s="1332"/>
      <c r="S518" s="1332"/>
      <c r="T518" s="1333"/>
    </row>
    <row r="519" spans="1:20" ht="15" customHeight="1" x14ac:dyDescent="0.2">
      <c r="A519" s="1334"/>
      <c r="B519" s="1234">
        <v>12</v>
      </c>
      <c r="C519" s="1239" t="str">
        <f t="shared" ref="C519:L519" si="116">IF(AND(ISNUMBER(C557),ISNUMBER(C595),ISNUMBER(C633)),C557*C595/C633,"")</f>
        <v/>
      </c>
      <c r="D519" s="1239" t="str">
        <f t="shared" si="116"/>
        <v/>
      </c>
      <c r="E519" s="1239" t="str">
        <f t="shared" si="116"/>
        <v/>
      </c>
      <c r="F519" s="1239" t="str">
        <f t="shared" si="116"/>
        <v/>
      </c>
      <c r="G519" s="1239" t="str">
        <f t="shared" si="116"/>
        <v/>
      </c>
      <c r="H519" s="1239" t="str">
        <f t="shared" si="116"/>
        <v/>
      </c>
      <c r="I519" s="1239" t="str">
        <f t="shared" si="116"/>
        <v/>
      </c>
      <c r="J519" s="1239" t="str">
        <f t="shared" si="116"/>
        <v/>
      </c>
      <c r="K519" s="1239" t="str">
        <f t="shared" si="116"/>
        <v/>
      </c>
      <c r="L519" s="1271" t="str">
        <f t="shared" si="116"/>
        <v/>
      </c>
      <c r="M519" s="1332"/>
      <c r="N519" s="1332"/>
      <c r="O519" s="1332"/>
      <c r="P519" s="1332"/>
      <c r="Q519" s="1332"/>
      <c r="R519" s="1332"/>
      <c r="S519" s="1332"/>
      <c r="T519" s="1333"/>
    </row>
    <row r="520" spans="1:20" ht="15" customHeight="1" x14ac:dyDescent="0.2">
      <c r="A520" s="1334"/>
      <c r="B520" s="1234">
        <v>13</v>
      </c>
      <c r="C520" s="1239" t="str">
        <f t="shared" ref="C520:L520" si="117">IF(AND(ISNUMBER(C558),ISNUMBER(C596),ISNUMBER(C634)),C558*C596/C634,"")</f>
        <v/>
      </c>
      <c r="D520" s="1239" t="str">
        <f t="shared" si="117"/>
        <v/>
      </c>
      <c r="E520" s="1239" t="str">
        <f t="shared" si="117"/>
        <v/>
      </c>
      <c r="F520" s="1239" t="str">
        <f t="shared" si="117"/>
        <v/>
      </c>
      <c r="G520" s="1239" t="str">
        <f t="shared" si="117"/>
        <v/>
      </c>
      <c r="H520" s="1239" t="str">
        <f t="shared" si="117"/>
        <v/>
      </c>
      <c r="I520" s="1239" t="str">
        <f t="shared" si="117"/>
        <v/>
      </c>
      <c r="J520" s="1239" t="str">
        <f t="shared" si="117"/>
        <v/>
      </c>
      <c r="K520" s="1239" t="str">
        <f t="shared" si="117"/>
        <v/>
      </c>
      <c r="L520" s="1271" t="str">
        <f t="shared" si="117"/>
        <v/>
      </c>
      <c r="M520" s="1332"/>
      <c r="N520" s="1332"/>
      <c r="O520" s="1332"/>
      <c r="P520" s="1332"/>
      <c r="Q520" s="1332"/>
      <c r="R520" s="1332"/>
      <c r="S520" s="1332"/>
      <c r="T520" s="1333"/>
    </row>
    <row r="521" spans="1:20" ht="15" customHeight="1" x14ac:dyDescent="0.2">
      <c r="A521" s="1334"/>
      <c r="B521" s="1234">
        <v>14</v>
      </c>
      <c r="C521" s="1239" t="str">
        <f t="shared" ref="C521:L521" si="118">IF(AND(ISNUMBER(C559),ISNUMBER(C597),ISNUMBER(C635)),C559*C597/C635,"")</f>
        <v/>
      </c>
      <c r="D521" s="1239" t="str">
        <f t="shared" si="118"/>
        <v/>
      </c>
      <c r="E521" s="1239" t="str">
        <f t="shared" si="118"/>
        <v/>
      </c>
      <c r="F521" s="1239" t="str">
        <f t="shared" si="118"/>
        <v/>
      </c>
      <c r="G521" s="1239" t="str">
        <f t="shared" si="118"/>
        <v/>
      </c>
      <c r="H521" s="1239" t="str">
        <f t="shared" si="118"/>
        <v/>
      </c>
      <c r="I521" s="1239" t="str">
        <f t="shared" si="118"/>
        <v/>
      </c>
      <c r="J521" s="1239" t="str">
        <f t="shared" si="118"/>
        <v/>
      </c>
      <c r="K521" s="1239" t="str">
        <f t="shared" si="118"/>
        <v/>
      </c>
      <c r="L521" s="1271" t="str">
        <f t="shared" si="118"/>
        <v/>
      </c>
      <c r="M521" s="1332"/>
      <c r="N521" s="1332"/>
      <c r="O521" s="1332"/>
      <c r="P521" s="1332"/>
      <c r="Q521" s="1332"/>
      <c r="R521" s="1332"/>
      <c r="S521" s="1332"/>
      <c r="T521" s="1333"/>
    </row>
    <row r="522" spans="1:20" ht="15" customHeight="1" x14ac:dyDescent="0.2">
      <c r="A522" s="1334"/>
      <c r="B522" s="1234">
        <v>15</v>
      </c>
      <c r="C522" s="1239" t="str">
        <f t="shared" ref="C522:L522" si="119">IF(AND(ISNUMBER(C560),ISNUMBER(C598),ISNUMBER(C636)),C560*C598/C636,"")</f>
        <v/>
      </c>
      <c r="D522" s="1239" t="str">
        <f t="shared" si="119"/>
        <v/>
      </c>
      <c r="E522" s="1239" t="str">
        <f t="shared" si="119"/>
        <v/>
      </c>
      <c r="F522" s="1239" t="str">
        <f t="shared" si="119"/>
        <v/>
      </c>
      <c r="G522" s="1239" t="str">
        <f t="shared" si="119"/>
        <v/>
      </c>
      <c r="H522" s="1239" t="str">
        <f t="shared" si="119"/>
        <v/>
      </c>
      <c r="I522" s="1239" t="str">
        <f t="shared" si="119"/>
        <v/>
      </c>
      <c r="J522" s="1239" t="str">
        <f t="shared" si="119"/>
        <v/>
      </c>
      <c r="K522" s="1239" t="str">
        <f t="shared" si="119"/>
        <v/>
      </c>
      <c r="L522" s="1271" t="str">
        <f t="shared" si="119"/>
        <v/>
      </c>
      <c r="M522" s="1332"/>
      <c r="N522" s="1332"/>
      <c r="O522" s="1332"/>
      <c r="P522" s="1332"/>
      <c r="Q522" s="1332"/>
      <c r="R522" s="1332"/>
      <c r="S522" s="1332"/>
      <c r="T522" s="1333"/>
    </row>
    <row r="523" spans="1:20" ht="15" customHeight="1" x14ac:dyDescent="0.2">
      <c r="A523" s="1334"/>
      <c r="B523" s="1234">
        <v>16</v>
      </c>
      <c r="C523" s="1239" t="str">
        <f t="shared" ref="C523:L523" si="120">IF(AND(ISNUMBER(C561),ISNUMBER(C599),ISNUMBER(C637)),C561*C599/C637,"")</f>
        <v/>
      </c>
      <c r="D523" s="1239" t="str">
        <f t="shared" si="120"/>
        <v/>
      </c>
      <c r="E523" s="1239" t="str">
        <f t="shared" si="120"/>
        <v/>
      </c>
      <c r="F523" s="1239" t="str">
        <f t="shared" si="120"/>
        <v/>
      </c>
      <c r="G523" s="1239" t="str">
        <f t="shared" si="120"/>
        <v/>
      </c>
      <c r="H523" s="1239" t="str">
        <f t="shared" si="120"/>
        <v/>
      </c>
      <c r="I523" s="1239" t="str">
        <f t="shared" si="120"/>
        <v/>
      </c>
      <c r="J523" s="1239" t="str">
        <f t="shared" si="120"/>
        <v/>
      </c>
      <c r="K523" s="1239" t="str">
        <f t="shared" si="120"/>
        <v/>
      </c>
      <c r="L523" s="1271" t="str">
        <f t="shared" si="120"/>
        <v/>
      </c>
      <c r="M523" s="1332"/>
      <c r="N523" s="1332"/>
      <c r="O523" s="1332"/>
      <c r="P523" s="1332"/>
      <c r="Q523" s="1332"/>
      <c r="R523" s="1332"/>
      <c r="S523" s="1332"/>
      <c r="T523" s="1333"/>
    </row>
    <row r="524" spans="1:20" ht="15" customHeight="1" x14ac:dyDescent="0.2">
      <c r="A524" s="1334"/>
      <c r="B524" s="1234">
        <v>17</v>
      </c>
      <c r="C524" s="1239" t="str">
        <f t="shared" ref="C524:L524" si="121">IF(AND(ISNUMBER(C562),ISNUMBER(C600),ISNUMBER(C638)),C562*C600/C638,"")</f>
        <v/>
      </c>
      <c r="D524" s="1239" t="str">
        <f t="shared" si="121"/>
        <v/>
      </c>
      <c r="E524" s="1239" t="str">
        <f t="shared" si="121"/>
        <v/>
      </c>
      <c r="F524" s="1239" t="str">
        <f t="shared" si="121"/>
        <v/>
      </c>
      <c r="G524" s="1239" t="str">
        <f t="shared" si="121"/>
        <v/>
      </c>
      <c r="H524" s="1239" t="str">
        <f t="shared" si="121"/>
        <v/>
      </c>
      <c r="I524" s="1239" t="str">
        <f t="shared" si="121"/>
        <v/>
      </c>
      <c r="J524" s="1239" t="str">
        <f t="shared" si="121"/>
        <v/>
      </c>
      <c r="K524" s="1239" t="str">
        <f t="shared" si="121"/>
        <v/>
      </c>
      <c r="L524" s="1271" t="str">
        <f t="shared" si="121"/>
        <v/>
      </c>
      <c r="M524" s="1332"/>
      <c r="N524" s="1332"/>
      <c r="O524" s="1332"/>
      <c r="P524" s="1332"/>
      <c r="Q524" s="1332"/>
      <c r="R524" s="1332"/>
      <c r="S524" s="1332"/>
      <c r="T524" s="1333"/>
    </row>
    <row r="525" spans="1:20" ht="15" customHeight="1" x14ac:dyDescent="0.2">
      <c r="A525" s="1334"/>
      <c r="B525" s="1234">
        <v>18</v>
      </c>
      <c r="C525" s="1239" t="str">
        <f t="shared" ref="C525:L525" si="122">IF(AND(ISNUMBER(C563),ISNUMBER(C601),ISNUMBER(C639)),C563*C601/C639,"")</f>
        <v/>
      </c>
      <c r="D525" s="1239" t="str">
        <f t="shared" si="122"/>
        <v/>
      </c>
      <c r="E525" s="1239" t="str">
        <f t="shared" si="122"/>
        <v/>
      </c>
      <c r="F525" s="1239" t="str">
        <f t="shared" si="122"/>
        <v/>
      </c>
      <c r="G525" s="1239" t="str">
        <f t="shared" si="122"/>
        <v/>
      </c>
      <c r="H525" s="1239" t="str">
        <f t="shared" si="122"/>
        <v/>
      </c>
      <c r="I525" s="1239" t="str">
        <f t="shared" si="122"/>
        <v/>
      </c>
      <c r="J525" s="1239" t="str">
        <f t="shared" si="122"/>
        <v/>
      </c>
      <c r="K525" s="1239" t="str">
        <f t="shared" si="122"/>
        <v/>
      </c>
      <c r="L525" s="1271" t="str">
        <f t="shared" si="122"/>
        <v/>
      </c>
      <c r="M525" s="1332"/>
      <c r="N525" s="1332"/>
      <c r="O525" s="1332"/>
      <c r="P525" s="1332"/>
      <c r="Q525" s="1332"/>
      <c r="R525" s="1332"/>
      <c r="S525" s="1332"/>
      <c r="T525" s="1333"/>
    </row>
    <row r="526" spans="1:20" ht="15" customHeight="1" x14ac:dyDescent="0.2">
      <c r="A526" s="1334"/>
      <c r="B526" s="1234">
        <v>19</v>
      </c>
      <c r="C526" s="1239" t="str">
        <f t="shared" ref="C526:L526" si="123">IF(AND(ISNUMBER(C564),ISNUMBER(C602),ISNUMBER(C640)),C564*C602/C640,"")</f>
        <v/>
      </c>
      <c r="D526" s="1239" t="str">
        <f t="shared" si="123"/>
        <v/>
      </c>
      <c r="E526" s="1239" t="str">
        <f t="shared" si="123"/>
        <v/>
      </c>
      <c r="F526" s="1239" t="str">
        <f t="shared" si="123"/>
        <v/>
      </c>
      <c r="G526" s="1239" t="str">
        <f t="shared" si="123"/>
        <v/>
      </c>
      <c r="H526" s="1239" t="str">
        <f t="shared" si="123"/>
        <v/>
      </c>
      <c r="I526" s="1239" t="str">
        <f t="shared" si="123"/>
        <v/>
      </c>
      <c r="J526" s="1239" t="str">
        <f t="shared" si="123"/>
        <v/>
      </c>
      <c r="K526" s="1239" t="str">
        <f t="shared" si="123"/>
        <v/>
      </c>
      <c r="L526" s="1271" t="str">
        <f t="shared" si="123"/>
        <v/>
      </c>
      <c r="M526" s="1332"/>
      <c r="N526" s="1332"/>
      <c r="O526" s="1332"/>
      <c r="P526" s="1332"/>
      <c r="Q526" s="1332"/>
      <c r="R526" s="1332"/>
      <c r="S526" s="1332"/>
      <c r="T526" s="1333"/>
    </row>
    <row r="527" spans="1:20" ht="15" customHeight="1" x14ac:dyDescent="0.2">
      <c r="A527" s="1334"/>
      <c r="B527" s="1234">
        <v>20</v>
      </c>
      <c r="C527" s="1239" t="str">
        <f t="shared" ref="C527:L527" si="124">IF(AND(ISNUMBER(C565),ISNUMBER(C603),ISNUMBER(C641)),C565*C603/C641,"")</f>
        <v/>
      </c>
      <c r="D527" s="1239" t="str">
        <f t="shared" si="124"/>
        <v/>
      </c>
      <c r="E527" s="1239" t="str">
        <f t="shared" si="124"/>
        <v/>
      </c>
      <c r="F527" s="1239" t="str">
        <f t="shared" si="124"/>
        <v/>
      </c>
      <c r="G527" s="1239" t="str">
        <f t="shared" si="124"/>
        <v/>
      </c>
      <c r="H527" s="1239" t="str">
        <f t="shared" si="124"/>
        <v/>
      </c>
      <c r="I527" s="1239" t="str">
        <f t="shared" si="124"/>
        <v/>
      </c>
      <c r="J527" s="1239" t="str">
        <f t="shared" si="124"/>
        <v/>
      </c>
      <c r="K527" s="1239" t="str">
        <f t="shared" si="124"/>
        <v/>
      </c>
      <c r="L527" s="1271" t="str">
        <f t="shared" si="124"/>
        <v/>
      </c>
      <c r="M527" s="1332"/>
      <c r="N527" s="1332"/>
      <c r="O527" s="1332"/>
      <c r="P527" s="1332"/>
      <c r="Q527" s="1332"/>
      <c r="R527" s="1332"/>
      <c r="S527" s="1332"/>
      <c r="T527" s="1333"/>
    </row>
    <row r="528" spans="1:20" ht="15" customHeight="1" x14ac:dyDescent="0.2">
      <c r="A528" s="1334"/>
      <c r="B528" s="1234">
        <v>21</v>
      </c>
      <c r="C528" s="1239" t="str">
        <f t="shared" ref="C528:L528" si="125">IF(AND(ISNUMBER(C566),ISNUMBER(C604),ISNUMBER(C642)),C566*C604/C642,"")</f>
        <v/>
      </c>
      <c r="D528" s="1239" t="str">
        <f t="shared" si="125"/>
        <v/>
      </c>
      <c r="E528" s="1239" t="str">
        <f t="shared" si="125"/>
        <v/>
      </c>
      <c r="F528" s="1239" t="str">
        <f t="shared" si="125"/>
        <v/>
      </c>
      <c r="G528" s="1239" t="str">
        <f t="shared" si="125"/>
        <v/>
      </c>
      <c r="H528" s="1239" t="str">
        <f t="shared" si="125"/>
        <v/>
      </c>
      <c r="I528" s="1239" t="str">
        <f t="shared" si="125"/>
        <v/>
      </c>
      <c r="J528" s="1239" t="str">
        <f t="shared" si="125"/>
        <v/>
      </c>
      <c r="K528" s="1239" t="str">
        <f t="shared" si="125"/>
        <v/>
      </c>
      <c r="L528" s="1271" t="str">
        <f t="shared" si="125"/>
        <v/>
      </c>
      <c r="M528" s="1332"/>
      <c r="N528" s="1332"/>
      <c r="O528" s="1332"/>
      <c r="P528" s="1332"/>
      <c r="Q528" s="1332"/>
      <c r="R528" s="1332"/>
      <c r="S528" s="1332"/>
      <c r="T528" s="1333"/>
    </row>
    <row r="529" spans="1:20" ht="15" customHeight="1" x14ac:dyDescent="0.2">
      <c r="A529" s="1334"/>
      <c r="B529" s="1234">
        <v>22</v>
      </c>
      <c r="C529" s="1239" t="str">
        <f t="shared" ref="C529:L529" si="126">IF(AND(ISNUMBER(C567),ISNUMBER(C605),ISNUMBER(C643)),C567*C605/C643,"")</f>
        <v/>
      </c>
      <c r="D529" s="1239" t="str">
        <f t="shared" si="126"/>
        <v/>
      </c>
      <c r="E529" s="1239" t="str">
        <f t="shared" si="126"/>
        <v/>
      </c>
      <c r="F529" s="1239" t="str">
        <f t="shared" si="126"/>
        <v/>
      </c>
      <c r="G529" s="1239" t="str">
        <f t="shared" si="126"/>
        <v/>
      </c>
      <c r="H529" s="1239" t="str">
        <f t="shared" si="126"/>
        <v/>
      </c>
      <c r="I529" s="1239" t="str">
        <f t="shared" si="126"/>
        <v/>
      </c>
      <c r="J529" s="1239" t="str">
        <f t="shared" si="126"/>
        <v/>
      </c>
      <c r="K529" s="1239" t="str">
        <f t="shared" si="126"/>
        <v/>
      </c>
      <c r="L529" s="1271" t="str">
        <f t="shared" si="126"/>
        <v/>
      </c>
      <c r="M529" s="1332"/>
      <c r="N529" s="1332"/>
      <c r="O529" s="1332"/>
      <c r="P529" s="1332"/>
      <c r="Q529" s="1332"/>
      <c r="R529" s="1332"/>
      <c r="S529" s="1332"/>
      <c r="T529" s="1333"/>
    </row>
    <row r="530" spans="1:20" ht="15" customHeight="1" x14ac:dyDescent="0.2">
      <c r="A530" s="1334"/>
      <c r="B530" s="1234">
        <v>23</v>
      </c>
      <c r="C530" s="1239" t="str">
        <f t="shared" ref="C530:L530" si="127">IF(AND(ISNUMBER(C568),ISNUMBER(C606),ISNUMBER(C644)),C568*C606/C644,"")</f>
        <v/>
      </c>
      <c r="D530" s="1239" t="str">
        <f t="shared" si="127"/>
        <v/>
      </c>
      <c r="E530" s="1239" t="str">
        <f t="shared" si="127"/>
        <v/>
      </c>
      <c r="F530" s="1239" t="str">
        <f t="shared" si="127"/>
        <v/>
      </c>
      <c r="G530" s="1239" t="str">
        <f t="shared" si="127"/>
        <v/>
      </c>
      <c r="H530" s="1239" t="str">
        <f t="shared" si="127"/>
        <v/>
      </c>
      <c r="I530" s="1239" t="str">
        <f t="shared" si="127"/>
        <v/>
      </c>
      <c r="J530" s="1239" t="str">
        <f t="shared" si="127"/>
        <v/>
      </c>
      <c r="K530" s="1239" t="str">
        <f t="shared" si="127"/>
        <v/>
      </c>
      <c r="L530" s="1271" t="str">
        <f t="shared" si="127"/>
        <v/>
      </c>
      <c r="M530" s="1332"/>
      <c r="N530" s="1332"/>
      <c r="O530" s="1332"/>
      <c r="P530" s="1332"/>
      <c r="Q530" s="1332"/>
      <c r="R530" s="1332"/>
      <c r="S530" s="1332"/>
      <c r="T530" s="1333"/>
    </row>
    <row r="531" spans="1:20" ht="15" customHeight="1" x14ac:dyDescent="0.2">
      <c r="A531" s="1334"/>
      <c r="B531" s="1234">
        <v>24</v>
      </c>
      <c r="C531" s="1239" t="str">
        <f t="shared" ref="C531:L531" si="128">IF(AND(ISNUMBER(C569),ISNUMBER(C607),ISNUMBER(C645)),C569*C607/C645,"")</f>
        <v/>
      </c>
      <c r="D531" s="1239" t="str">
        <f t="shared" si="128"/>
        <v/>
      </c>
      <c r="E531" s="1239" t="str">
        <f t="shared" si="128"/>
        <v/>
      </c>
      <c r="F531" s="1239" t="str">
        <f t="shared" si="128"/>
        <v/>
      </c>
      <c r="G531" s="1239" t="str">
        <f t="shared" si="128"/>
        <v/>
      </c>
      <c r="H531" s="1239" t="str">
        <f t="shared" si="128"/>
        <v/>
      </c>
      <c r="I531" s="1239" t="str">
        <f t="shared" si="128"/>
        <v/>
      </c>
      <c r="J531" s="1239" t="str">
        <f t="shared" si="128"/>
        <v/>
      </c>
      <c r="K531" s="1239" t="str">
        <f t="shared" si="128"/>
        <v/>
      </c>
      <c r="L531" s="1271" t="str">
        <f t="shared" si="128"/>
        <v/>
      </c>
      <c r="M531" s="1332"/>
      <c r="N531" s="1332"/>
      <c r="O531" s="1332"/>
      <c r="P531" s="1332"/>
      <c r="Q531" s="1332"/>
      <c r="R531" s="1332"/>
      <c r="S531" s="1332"/>
      <c r="T531" s="1333"/>
    </row>
    <row r="532" spans="1:20" ht="15" customHeight="1" x14ac:dyDescent="0.2">
      <c r="A532" s="1334"/>
      <c r="B532" s="1234">
        <v>25</v>
      </c>
      <c r="C532" s="1239" t="str">
        <f t="shared" ref="C532:L532" si="129">IF(AND(ISNUMBER(C570),ISNUMBER(C608),ISNUMBER(C646)),C570*C608/C646,"")</f>
        <v/>
      </c>
      <c r="D532" s="1239" t="str">
        <f t="shared" si="129"/>
        <v/>
      </c>
      <c r="E532" s="1239" t="str">
        <f t="shared" si="129"/>
        <v/>
      </c>
      <c r="F532" s="1239" t="str">
        <f t="shared" si="129"/>
        <v/>
      </c>
      <c r="G532" s="1239" t="str">
        <f t="shared" si="129"/>
        <v/>
      </c>
      <c r="H532" s="1239" t="str">
        <f t="shared" si="129"/>
        <v/>
      </c>
      <c r="I532" s="1239" t="str">
        <f t="shared" si="129"/>
        <v/>
      </c>
      <c r="J532" s="1239" t="str">
        <f t="shared" si="129"/>
        <v/>
      </c>
      <c r="K532" s="1239" t="str">
        <f t="shared" si="129"/>
        <v/>
      </c>
      <c r="L532" s="1271" t="str">
        <f t="shared" si="129"/>
        <v/>
      </c>
      <c r="M532" s="1332"/>
      <c r="N532" s="1332"/>
      <c r="O532" s="1332"/>
      <c r="P532" s="1332"/>
      <c r="Q532" s="1332"/>
      <c r="R532" s="1332"/>
      <c r="S532" s="1332"/>
      <c r="T532" s="1333"/>
    </row>
    <row r="533" spans="1:20" ht="15" customHeight="1" x14ac:dyDescent="0.2">
      <c r="A533" s="1334"/>
      <c r="B533" s="1234">
        <v>26</v>
      </c>
      <c r="C533" s="1239" t="str">
        <f t="shared" ref="C533:L533" si="130">IF(AND(ISNUMBER(C571),ISNUMBER(C609),ISNUMBER(C647)),C571*C609/C647,"")</f>
        <v/>
      </c>
      <c r="D533" s="1239" t="str">
        <f t="shared" si="130"/>
        <v/>
      </c>
      <c r="E533" s="1239" t="str">
        <f t="shared" si="130"/>
        <v/>
      </c>
      <c r="F533" s="1239" t="str">
        <f t="shared" si="130"/>
        <v/>
      </c>
      <c r="G533" s="1239" t="str">
        <f t="shared" si="130"/>
        <v/>
      </c>
      <c r="H533" s="1239" t="str">
        <f t="shared" si="130"/>
        <v/>
      </c>
      <c r="I533" s="1239" t="str">
        <f t="shared" si="130"/>
        <v/>
      </c>
      <c r="J533" s="1239" t="str">
        <f t="shared" si="130"/>
        <v/>
      </c>
      <c r="K533" s="1239" t="str">
        <f t="shared" si="130"/>
        <v/>
      </c>
      <c r="L533" s="1271" t="str">
        <f t="shared" si="130"/>
        <v/>
      </c>
      <c r="M533" s="1332"/>
      <c r="N533" s="1332"/>
      <c r="O533" s="1332"/>
      <c r="P533" s="1332"/>
      <c r="Q533" s="1332"/>
      <c r="R533" s="1332"/>
      <c r="S533" s="1332"/>
      <c r="T533" s="1333"/>
    </row>
    <row r="534" spans="1:20" ht="15" customHeight="1" x14ac:dyDescent="0.2">
      <c r="A534" s="1334"/>
      <c r="B534" s="1234">
        <v>27</v>
      </c>
      <c r="C534" s="1239" t="str">
        <f t="shared" ref="C534:L534" si="131">IF(AND(ISNUMBER(C572),ISNUMBER(C610),ISNUMBER(C648)),C572*C610/C648,"")</f>
        <v/>
      </c>
      <c r="D534" s="1239" t="str">
        <f t="shared" si="131"/>
        <v/>
      </c>
      <c r="E534" s="1239" t="str">
        <f t="shared" si="131"/>
        <v/>
      </c>
      <c r="F534" s="1239" t="str">
        <f t="shared" si="131"/>
        <v/>
      </c>
      <c r="G534" s="1239" t="str">
        <f t="shared" si="131"/>
        <v/>
      </c>
      <c r="H534" s="1239" t="str">
        <f t="shared" si="131"/>
        <v/>
      </c>
      <c r="I534" s="1239" t="str">
        <f t="shared" si="131"/>
        <v/>
      </c>
      <c r="J534" s="1239" t="str">
        <f t="shared" si="131"/>
        <v/>
      </c>
      <c r="K534" s="1239" t="str">
        <f t="shared" si="131"/>
        <v/>
      </c>
      <c r="L534" s="1271" t="str">
        <f t="shared" si="131"/>
        <v/>
      </c>
      <c r="M534" s="1332"/>
      <c r="N534" s="1332"/>
      <c r="O534" s="1332"/>
      <c r="P534" s="1332"/>
      <c r="Q534" s="1332"/>
      <c r="R534" s="1332"/>
      <c r="S534" s="1332"/>
      <c r="T534" s="1333"/>
    </row>
    <row r="535" spans="1:20" ht="15" customHeight="1" x14ac:dyDescent="0.2">
      <c r="A535" s="1334"/>
      <c r="B535" s="1234">
        <v>28</v>
      </c>
      <c r="C535" s="1239" t="str">
        <f t="shared" ref="C535:L535" si="132">IF(AND(ISNUMBER(C573),ISNUMBER(C611),ISNUMBER(C649)),C573*C611/C649,"")</f>
        <v/>
      </c>
      <c r="D535" s="1239" t="str">
        <f t="shared" si="132"/>
        <v/>
      </c>
      <c r="E535" s="1239" t="str">
        <f t="shared" si="132"/>
        <v/>
      </c>
      <c r="F535" s="1239" t="str">
        <f t="shared" si="132"/>
        <v/>
      </c>
      <c r="G535" s="1239" t="str">
        <f t="shared" si="132"/>
        <v/>
      </c>
      <c r="H535" s="1239" t="str">
        <f t="shared" si="132"/>
        <v/>
      </c>
      <c r="I535" s="1239" t="str">
        <f t="shared" si="132"/>
        <v/>
      </c>
      <c r="J535" s="1239" t="str">
        <f t="shared" si="132"/>
        <v/>
      </c>
      <c r="K535" s="1239" t="str">
        <f t="shared" si="132"/>
        <v/>
      </c>
      <c r="L535" s="1271" t="str">
        <f t="shared" si="132"/>
        <v/>
      </c>
      <c r="M535" s="1332"/>
      <c r="N535" s="1332"/>
      <c r="O535" s="1332"/>
      <c r="P535" s="1332"/>
      <c r="Q535" s="1332"/>
      <c r="R535" s="1332"/>
      <c r="S535" s="1332"/>
      <c r="T535" s="1333"/>
    </row>
    <row r="536" spans="1:20" ht="15" customHeight="1" x14ac:dyDescent="0.2">
      <c r="A536" s="1334"/>
      <c r="B536" s="1234">
        <v>29</v>
      </c>
      <c r="C536" s="1239" t="str">
        <f t="shared" ref="C536:L536" si="133">IF(AND(ISNUMBER(C574),ISNUMBER(C612),ISNUMBER(C650)),C574*C612/C650,"")</f>
        <v/>
      </c>
      <c r="D536" s="1239" t="str">
        <f t="shared" si="133"/>
        <v/>
      </c>
      <c r="E536" s="1239" t="str">
        <f t="shared" si="133"/>
        <v/>
      </c>
      <c r="F536" s="1239" t="str">
        <f t="shared" si="133"/>
        <v/>
      </c>
      <c r="G536" s="1239" t="str">
        <f t="shared" si="133"/>
        <v/>
      </c>
      <c r="H536" s="1239" t="str">
        <f t="shared" si="133"/>
        <v/>
      </c>
      <c r="I536" s="1239" t="str">
        <f t="shared" si="133"/>
        <v/>
      </c>
      <c r="J536" s="1239" t="str">
        <f t="shared" si="133"/>
        <v/>
      </c>
      <c r="K536" s="1239" t="str">
        <f t="shared" si="133"/>
        <v/>
      </c>
      <c r="L536" s="1271" t="str">
        <f t="shared" si="133"/>
        <v/>
      </c>
      <c r="M536" s="1332"/>
      <c r="N536" s="1332"/>
      <c r="O536" s="1332"/>
      <c r="P536" s="1332"/>
      <c r="Q536" s="1332"/>
      <c r="R536" s="1332"/>
      <c r="S536" s="1332"/>
      <c r="T536" s="1333"/>
    </row>
    <row r="537" spans="1:20" ht="15" customHeight="1" x14ac:dyDescent="0.2">
      <c r="A537" s="1334"/>
      <c r="B537" s="1234">
        <v>30</v>
      </c>
      <c r="C537" s="1239" t="str">
        <f t="shared" ref="C537:L537" si="134">IF(AND(ISNUMBER(C575),ISNUMBER(C613),ISNUMBER(C651)),C575*C613/C651,"")</f>
        <v/>
      </c>
      <c r="D537" s="1239" t="str">
        <f t="shared" si="134"/>
        <v/>
      </c>
      <c r="E537" s="1239" t="str">
        <f t="shared" si="134"/>
        <v/>
      </c>
      <c r="F537" s="1239" t="str">
        <f t="shared" si="134"/>
        <v/>
      </c>
      <c r="G537" s="1239" t="str">
        <f t="shared" si="134"/>
        <v/>
      </c>
      <c r="H537" s="1239" t="str">
        <f t="shared" si="134"/>
        <v/>
      </c>
      <c r="I537" s="1239" t="str">
        <f t="shared" si="134"/>
        <v/>
      </c>
      <c r="J537" s="1239" t="str">
        <f t="shared" si="134"/>
        <v/>
      </c>
      <c r="K537" s="1239" t="str">
        <f t="shared" si="134"/>
        <v/>
      </c>
      <c r="L537" s="1271" t="str">
        <f t="shared" si="134"/>
        <v/>
      </c>
      <c r="M537" s="1332"/>
      <c r="N537" s="1332"/>
      <c r="O537" s="1332"/>
      <c r="P537" s="1332"/>
      <c r="Q537" s="1332"/>
      <c r="R537" s="1332"/>
      <c r="S537" s="1332"/>
      <c r="T537" s="1333"/>
    </row>
    <row r="538" spans="1:20" ht="15" customHeight="1" x14ac:dyDescent="0.2">
      <c r="A538" s="1334"/>
      <c r="B538" s="1234">
        <v>31</v>
      </c>
      <c r="C538" s="1239" t="str">
        <f t="shared" ref="C538:L538" si="135">IF(AND(ISNUMBER(C576),ISNUMBER(C614),ISNUMBER(C652)),C576*C614/C652,"")</f>
        <v/>
      </c>
      <c r="D538" s="1239" t="str">
        <f t="shared" si="135"/>
        <v/>
      </c>
      <c r="E538" s="1239" t="str">
        <f t="shared" si="135"/>
        <v/>
      </c>
      <c r="F538" s="1239" t="str">
        <f t="shared" si="135"/>
        <v/>
      </c>
      <c r="G538" s="1239" t="str">
        <f t="shared" si="135"/>
        <v/>
      </c>
      <c r="H538" s="1239" t="str">
        <f t="shared" si="135"/>
        <v/>
      </c>
      <c r="I538" s="1239" t="str">
        <f t="shared" si="135"/>
        <v/>
      </c>
      <c r="J538" s="1239" t="str">
        <f t="shared" si="135"/>
        <v/>
      </c>
      <c r="K538" s="1239" t="str">
        <f t="shared" si="135"/>
        <v/>
      </c>
      <c r="L538" s="1271" t="str">
        <f t="shared" si="135"/>
        <v/>
      </c>
      <c r="M538" s="1332"/>
      <c r="N538" s="1332"/>
      <c r="O538" s="1332"/>
      <c r="P538" s="1332"/>
      <c r="Q538" s="1332"/>
      <c r="R538" s="1332"/>
      <c r="S538" s="1332"/>
      <c r="T538" s="1333"/>
    </row>
    <row r="539" spans="1:20" ht="15" customHeight="1" x14ac:dyDescent="0.2">
      <c r="A539" s="1334"/>
      <c r="B539" s="1234">
        <v>32</v>
      </c>
      <c r="C539" s="1239" t="str">
        <f t="shared" ref="C539:L539" si="136">IF(AND(ISNUMBER(C577),ISNUMBER(C615),ISNUMBER(C653)),C577*C615/C653,"")</f>
        <v/>
      </c>
      <c r="D539" s="1239" t="str">
        <f t="shared" si="136"/>
        <v/>
      </c>
      <c r="E539" s="1239" t="str">
        <f t="shared" si="136"/>
        <v/>
      </c>
      <c r="F539" s="1239" t="str">
        <f t="shared" si="136"/>
        <v/>
      </c>
      <c r="G539" s="1239" t="str">
        <f t="shared" si="136"/>
        <v/>
      </c>
      <c r="H539" s="1239" t="str">
        <f t="shared" si="136"/>
        <v/>
      </c>
      <c r="I539" s="1239" t="str">
        <f t="shared" si="136"/>
        <v/>
      </c>
      <c r="J539" s="1239" t="str">
        <f t="shared" si="136"/>
        <v/>
      </c>
      <c r="K539" s="1239" t="str">
        <f t="shared" si="136"/>
        <v/>
      </c>
      <c r="L539" s="1271" t="str">
        <f t="shared" si="136"/>
        <v/>
      </c>
      <c r="M539" s="1332"/>
      <c r="N539" s="1332"/>
      <c r="O539" s="1332"/>
      <c r="P539" s="1332"/>
      <c r="Q539" s="1332"/>
      <c r="R539" s="1332"/>
      <c r="S539" s="1332"/>
      <c r="T539" s="1333"/>
    </row>
    <row r="540" spans="1:20" ht="15" customHeight="1" x14ac:dyDescent="0.2">
      <c r="A540" s="1334"/>
      <c r="B540" s="1234">
        <v>33</v>
      </c>
      <c r="C540" s="1239" t="str">
        <f t="shared" ref="C540:L540" si="137">IF(AND(ISNUMBER(C578),ISNUMBER(C616),ISNUMBER(C654)),C578*C616/C654,"")</f>
        <v/>
      </c>
      <c r="D540" s="1239" t="str">
        <f t="shared" si="137"/>
        <v/>
      </c>
      <c r="E540" s="1239" t="str">
        <f t="shared" si="137"/>
        <v/>
      </c>
      <c r="F540" s="1239" t="str">
        <f t="shared" si="137"/>
        <v/>
      </c>
      <c r="G540" s="1239" t="str">
        <f t="shared" si="137"/>
        <v/>
      </c>
      <c r="H540" s="1239" t="str">
        <f t="shared" si="137"/>
        <v/>
      </c>
      <c r="I540" s="1239" t="str">
        <f t="shared" si="137"/>
        <v/>
      </c>
      <c r="J540" s="1239" t="str">
        <f t="shared" si="137"/>
        <v/>
      </c>
      <c r="K540" s="1239" t="str">
        <f t="shared" si="137"/>
        <v/>
      </c>
      <c r="L540" s="1271" t="str">
        <f t="shared" si="137"/>
        <v/>
      </c>
      <c r="M540" s="1332"/>
      <c r="N540" s="1332"/>
      <c r="O540" s="1332"/>
      <c r="P540" s="1332"/>
      <c r="Q540" s="1332"/>
      <c r="R540" s="1332"/>
      <c r="S540" s="1332"/>
      <c r="T540" s="1333"/>
    </row>
    <row r="541" spans="1:20" ht="15" customHeight="1" x14ac:dyDescent="0.2">
      <c r="A541" s="1334"/>
      <c r="B541" s="1234">
        <v>34</v>
      </c>
      <c r="C541" s="1239" t="str">
        <f t="shared" ref="C541:L541" si="138">IF(AND(ISNUMBER(C579),ISNUMBER(C617),ISNUMBER(C655)),C579*C617/C655,"")</f>
        <v/>
      </c>
      <c r="D541" s="1239" t="str">
        <f t="shared" si="138"/>
        <v/>
      </c>
      <c r="E541" s="1239" t="str">
        <f t="shared" si="138"/>
        <v/>
      </c>
      <c r="F541" s="1239" t="str">
        <f t="shared" si="138"/>
        <v/>
      </c>
      <c r="G541" s="1239" t="str">
        <f t="shared" si="138"/>
        <v/>
      </c>
      <c r="H541" s="1239" t="str">
        <f t="shared" si="138"/>
        <v/>
      </c>
      <c r="I541" s="1239" t="str">
        <f t="shared" si="138"/>
        <v/>
      </c>
      <c r="J541" s="1239" t="str">
        <f t="shared" si="138"/>
        <v/>
      </c>
      <c r="K541" s="1239" t="str">
        <f t="shared" si="138"/>
        <v/>
      </c>
      <c r="L541" s="1271" t="str">
        <f t="shared" si="138"/>
        <v/>
      </c>
      <c r="M541" s="1332"/>
      <c r="N541" s="1332"/>
      <c r="O541" s="1332"/>
      <c r="P541" s="1332"/>
      <c r="Q541" s="1332"/>
      <c r="R541" s="1332"/>
      <c r="S541" s="1332"/>
      <c r="T541" s="1333"/>
    </row>
    <row r="542" spans="1:20" ht="15" customHeight="1" x14ac:dyDescent="0.2">
      <c r="A542" s="1334"/>
      <c r="B542" s="1235">
        <v>35</v>
      </c>
      <c r="C542" s="1240" t="str">
        <f t="shared" ref="C542:L542" si="139">IF(AND(ISNUMBER(C580),ISNUMBER(C618),ISNUMBER(C656)),C580*C618/C656,"")</f>
        <v/>
      </c>
      <c r="D542" s="1240" t="str">
        <f t="shared" si="139"/>
        <v/>
      </c>
      <c r="E542" s="1240" t="str">
        <f t="shared" si="139"/>
        <v/>
      </c>
      <c r="F542" s="1240" t="str">
        <f t="shared" si="139"/>
        <v/>
      </c>
      <c r="G542" s="1240" t="str">
        <f t="shared" si="139"/>
        <v/>
      </c>
      <c r="H542" s="1240" t="str">
        <f t="shared" si="139"/>
        <v/>
      </c>
      <c r="I542" s="1240" t="str">
        <f t="shared" si="139"/>
        <v/>
      </c>
      <c r="J542" s="1240" t="str">
        <f t="shared" si="139"/>
        <v/>
      </c>
      <c r="K542" s="1240" t="str">
        <f t="shared" si="139"/>
        <v/>
      </c>
      <c r="L542" s="1270" t="str">
        <f t="shared" si="139"/>
        <v/>
      </c>
      <c r="M542" s="1332"/>
      <c r="N542" s="1332"/>
      <c r="O542" s="1332"/>
      <c r="P542" s="1332"/>
      <c r="Q542" s="1332"/>
      <c r="R542" s="1332"/>
      <c r="S542" s="1332"/>
      <c r="T542" s="1333"/>
    </row>
    <row r="543" spans="1:20" s="1212" customFormat="1" ht="45" customHeight="1" x14ac:dyDescent="0.25">
      <c r="A543" s="1247" t="s">
        <v>1297</v>
      </c>
      <c r="B543" s="50"/>
      <c r="C543" s="50"/>
      <c r="D543" s="50"/>
      <c r="E543" s="50"/>
      <c r="F543" s="50"/>
      <c r="G543" s="50"/>
      <c r="H543" s="50"/>
      <c r="I543" s="50"/>
      <c r="J543" s="1331"/>
      <c r="K543" s="1331"/>
      <c r="L543" s="1331"/>
      <c r="M543" s="1331"/>
      <c r="N543" s="1331"/>
      <c r="O543" s="1331"/>
      <c r="P543" s="1331"/>
      <c r="Q543" s="1331"/>
      <c r="R543" s="1331"/>
      <c r="S543" s="1331"/>
      <c r="T543" s="1333"/>
    </row>
    <row r="544" spans="1:20" ht="15" customHeight="1" x14ac:dyDescent="0.2">
      <c r="A544" s="1334"/>
      <c r="B544" s="1332"/>
      <c r="C544" s="1332"/>
      <c r="D544" s="1332"/>
      <c r="E544" s="1332"/>
      <c r="F544" s="1332"/>
      <c r="G544" s="1332"/>
      <c r="H544" s="1332"/>
      <c r="I544" s="1332"/>
      <c r="J544" s="1332"/>
      <c r="K544" s="1332"/>
      <c r="L544" s="1332"/>
      <c r="M544" s="1332"/>
      <c r="N544" s="1332"/>
      <c r="O544" s="1332"/>
      <c r="P544" s="1332"/>
      <c r="Q544" s="1332"/>
      <c r="R544" s="1332"/>
      <c r="S544" s="1332"/>
      <c r="T544" s="1333"/>
    </row>
    <row r="545" spans="1:20" ht="15" customHeight="1" x14ac:dyDescent="0.2">
      <c r="A545" s="1334"/>
      <c r="B545" s="1655" t="s">
        <v>1084</v>
      </c>
      <c r="C545" s="1204">
        <v>41715</v>
      </c>
      <c r="D545" s="1203">
        <v>41716</v>
      </c>
      <c r="E545" s="1203">
        <v>41717</v>
      </c>
      <c r="F545" s="1203">
        <v>41718</v>
      </c>
      <c r="G545" s="1201">
        <v>41719</v>
      </c>
      <c r="H545" s="1201">
        <v>41722</v>
      </c>
      <c r="I545" s="1201">
        <v>41723</v>
      </c>
      <c r="J545" s="1201">
        <v>41724</v>
      </c>
      <c r="K545" s="1201">
        <v>41725</v>
      </c>
      <c r="L545" s="1201">
        <v>41726</v>
      </c>
      <c r="M545" s="1332"/>
      <c r="N545" s="1332"/>
      <c r="O545" s="1332"/>
      <c r="P545" s="1332"/>
      <c r="Q545" s="1332"/>
      <c r="R545" s="1332"/>
      <c r="S545" s="1332"/>
      <c r="T545" s="1333"/>
    </row>
    <row r="546" spans="1:20" ht="15" customHeight="1" x14ac:dyDescent="0.2">
      <c r="A546" s="1334"/>
      <c r="B546" s="1223">
        <v>1</v>
      </c>
      <c r="C546" s="1228"/>
      <c r="D546" s="1219"/>
      <c r="E546" s="1219"/>
      <c r="F546" s="1219"/>
      <c r="G546" s="1318"/>
      <c r="H546" s="1318"/>
      <c r="I546" s="1318"/>
      <c r="J546" s="1318"/>
      <c r="K546" s="1318"/>
      <c r="L546" s="1318"/>
      <c r="M546" s="1332"/>
      <c r="N546" s="1332"/>
      <c r="O546" s="1332"/>
      <c r="P546" s="1332"/>
      <c r="Q546" s="1332"/>
      <c r="R546" s="1332"/>
      <c r="S546" s="1332"/>
      <c r="T546" s="1333"/>
    </row>
    <row r="547" spans="1:20" ht="15" customHeight="1" x14ac:dyDescent="0.2">
      <c r="A547" s="1334"/>
      <c r="B547" s="1224">
        <v>2</v>
      </c>
      <c r="C547" s="1226"/>
      <c r="D547" s="1442"/>
      <c r="E547" s="1442"/>
      <c r="F547" s="1442"/>
      <c r="G547" s="1317"/>
      <c r="H547" s="1317"/>
      <c r="I547" s="1317"/>
      <c r="J547" s="1317"/>
      <c r="K547" s="1317"/>
      <c r="L547" s="1317"/>
      <c r="M547" s="1332"/>
      <c r="N547" s="1332"/>
      <c r="O547" s="1332"/>
      <c r="P547" s="1332"/>
      <c r="Q547" s="1332"/>
      <c r="R547" s="1332"/>
      <c r="S547" s="1332"/>
      <c r="T547" s="1333"/>
    </row>
    <row r="548" spans="1:20" ht="15" customHeight="1" x14ac:dyDescent="0.2">
      <c r="A548" s="1334"/>
      <c r="B548" s="1224">
        <v>3</v>
      </c>
      <c r="C548" s="1226"/>
      <c r="D548" s="1442"/>
      <c r="E548" s="1442"/>
      <c r="F548" s="1442"/>
      <c r="G548" s="1317"/>
      <c r="H548" s="1317"/>
      <c r="I548" s="1317"/>
      <c r="J548" s="1317"/>
      <c r="K548" s="1317"/>
      <c r="L548" s="1317"/>
      <c r="M548" s="1332"/>
      <c r="N548" s="1332"/>
      <c r="O548" s="1332"/>
      <c r="P548" s="1332"/>
      <c r="Q548" s="1332"/>
      <c r="R548" s="1332"/>
      <c r="S548" s="1332"/>
      <c r="T548" s="1333"/>
    </row>
    <row r="549" spans="1:20" ht="15" customHeight="1" x14ac:dyDescent="0.2">
      <c r="A549" s="1334"/>
      <c r="B549" s="1224">
        <v>4</v>
      </c>
      <c r="C549" s="1226"/>
      <c r="D549" s="1442"/>
      <c r="E549" s="1442"/>
      <c r="F549" s="1442"/>
      <c r="G549" s="1317"/>
      <c r="H549" s="1317"/>
      <c r="I549" s="1317"/>
      <c r="J549" s="1317"/>
      <c r="K549" s="1317"/>
      <c r="L549" s="1317"/>
      <c r="M549" s="1332"/>
      <c r="N549" s="1332"/>
      <c r="O549" s="1332"/>
      <c r="P549" s="1332"/>
      <c r="Q549" s="1332"/>
      <c r="R549" s="1332"/>
      <c r="S549" s="1332"/>
      <c r="T549" s="1333"/>
    </row>
    <row r="550" spans="1:20" ht="15" customHeight="1" x14ac:dyDescent="0.2">
      <c r="A550" s="1334"/>
      <c r="B550" s="1224">
        <v>5</v>
      </c>
      <c r="C550" s="1226"/>
      <c r="D550" s="1442"/>
      <c r="E550" s="1442"/>
      <c r="F550" s="1442"/>
      <c r="G550" s="1317"/>
      <c r="H550" s="1317"/>
      <c r="I550" s="1317"/>
      <c r="J550" s="1317"/>
      <c r="K550" s="1317"/>
      <c r="L550" s="1317"/>
      <c r="M550" s="1332"/>
      <c r="N550" s="1332"/>
      <c r="O550" s="1332"/>
      <c r="P550" s="1332"/>
      <c r="Q550" s="1332"/>
      <c r="R550" s="1332"/>
      <c r="S550" s="1332"/>
      <c r="T550" s="1333"/>
    </row>
    <row r="551" spans="1:20" ht="15" customHeight="1" x14ac:dyDescent="0.2">
      <c r="A551" s="1334"/>
      <c r="B551" s="1224">
        <v>6</v>
      </c>
      <c r="C551" s="1226"/>
      <c r="D551" s="1442"/>
      <c r="E551" s="1442"/>
      <c r="F551" s="1442"/>
      <c r="G551" s="1317"/>
      <c r="H551" s="1317"/>
      <c r="I551" s="1317"/>
      <c r="J551" s="1317"/>
      <c r="K551" s="1317"/>
      <c r="L551" s="1317"/>
      <c r="M551" s="1332"/>
      <c r="N551" s="1332"/>
      <c r="O551" s="1332"/>
      <c r="P551" s="1332"/>
      <c r="Q551" s="1332"/>
      <c r="R551" s="1332"/>
      <c r="S551" s="1332"/>
      <c r="T551" s="1333"/>
    </row>
    <row r="552" spans="1:20" ht="15" customHeight="1" x14ac:dyDescent="0.2">
      <c r="A552" s="1334"/>
      <c r="B552" s="1224">
        <v>7</v>
      </c>
      <c r="C552" s="1226"/>
      <c r="D552" s="1442"/>
      <c r="E552" s="1442"/>
      <c r="F552" s="1442"/>
      <c r="G552" s="1317"/>
      <c r="H552" s="1317"/>
      <c r="I552" s="1317"/>
      <c r="J552" s="1317"/>
      <c r="K552" s="1317"/>
      <c r="L552" s="1317"/>
      <c r="M552" s="1332"/>
      <c r="N552" s="1332"/>
      <c r="O552" s="1332"/>
      <c r="P552" s="1332"/>
      <c r="Q552" s="1332"/>
      <c r="R552" s="1332"/>
      <c r="S552" s="1332"/>
      <c r="T552" s="1333"/>
    </row>
    <row r="553" spans="1:20" ht="15" customHeight="1" x14ac:dyDescent="0.2">
      <c r="A553" s="1334"/>
      <c r="B553" s="1224">
        <v>8</v>
      </c>
      <c r="C553" s="1226"/>
      <c r="D553" s="1442"/>
      <c r="E553" s="1442"/>
      <c r="F553" s="1442"/>
      <c r="G553" s="1317"/>
      <c r="H553" s="1317"/>
      <c r="I553" s="1317"/>
      <c r="J553" s="1317"/>
      <c r="K553" s="1317"/>
      <c r="L553" s="1317"/>
      <c r="M553" s="1332"/>
      <c r="N553" s="1332"/>
      <c r="O553" s="1332"/>
      <c r="P553" s="1332"/>
      <c r="Q553" s="1332"/>
      <c r="R553" s="1332"/>
      <c r="S553" s="1332"/>
      <c r="T553" s="1333"/>
    </row>
    <row r="554" spans="1:20" ht="15" customHeight="1" x14ac:dyDescent="0.2">
      <c r="A554" s="1334"/>
      <c r="B554" s="1224">
        <v>9</v>
      </c>
      <c r="C554" s="1226"/>
      <c r="D554" s="1442"/>
      <c r="E554" s="1442"/>
      <c r="F554" s="1442"/>
      <c r="G554" s="1317"/>
      <c r="H554" s="1317"/>
      <c r="I554" s="1317"/>
      <c r="J554" s="1317"/>
      <c r="K554" s="1317"/>
      <c r="L554" s="1317"/>
      <c r="M554" s="1332"/>
      <c r="N554" s="1332"/>
      <c r="O554" s="1332"/>
      <c r="P554" s="1332"/>
      <c r="Q554" s="1332"/>
      <c r="R554" s="1332"/>
      <c r="S554" s="1332"/>
      <c r="T554" s="1333"/>
    </row>
    <row r="555" spans="1:20" ht="15" customHeight="1" x14ac:dyDescent="0.2">
      <c r="A555" s="1334"/>
      <c r="B555" s="1224">
        <v>10</v>
      </c>
      <c r="C555" s="1226"/>
      <c r="D555" s="1442"/>
      <c r="E555" s="1442"/>
      <c r="F555" s="1442"/>
      <c r="G555" s="1317"/>
      <c r="H555" s="1317"/>
      <c r="I555" s="1317"/>
      <c r="J555" s="1317"/>
      <c r="K555" s="1317"/>
      <c r="L555" s="1317"/>
      <c r="M555" s="1332"/>
      <c r="N555" s="1332"/>
      <c r="O555" s="1332"/>
      <c r="P555" s="1332"/>
      <c r="Q555" s="1332"/>
      <c r="R555" s="1332"/>
      <c r="S555" s="1332"/>
      <c r="T555" s="1333"/>
    </row>
    <row r="556" spans="1:20" ht="15" customHeight="1" x14ac:dyDescent="0.2">
      <c r="A556" s="1334"/>
      <c r="B556" s="1224">
        <v>11</v>
      </c>
      <c r="C556" s="1226"/>
      <c r="D556" s="1442"/>
      <c r="E556" s="1442"/>
      <c r="F556" s="1442"/>
      <c r="G556" s="1317"/>
      <c r="H556" s="1317"/>
      <c r="I556" s="1317"/>
      <c r="J556" s="1317"/>
      <c r="K556" s="1317"/>
      <c r="L556" s="1317"/>
      <c r="M556" s="1332"/>
      <c r="N556" s="1332"/>
      <c r="O556" s="1332"/>
      <c r="P556" s="1332"/>
      <c r="Q556" s="1332"/>
      <c r="R556" s="1332"/>
      <c r="S556" s="1332"/>
      <c r="T556" s="1333"/>
    </row>
    <row r="557" spans="1:20" ht="15" customHeight="1" x14ac:dyDescent="0.2">
      <c r="A557" s="1334"/>
      <c r="B557" s="1224">
        <v>12</v>
      </c>
      <c r="C557" s="1226"/>
      <c r="D557" s="1442"/>
      <c r="E557" s="1442"/>
      <c r="F557" s="1442"/>
      <c r="G557" s="1317"/>
      <c r="H557" s="1317"/>
      <c r="I557" s="1317"/>
      <c r="J557" s="1317"/>
      <c r="K557" s="1317"/>
      <c r="L557" s="1317"/>
      <c r="M557" s="1332"/>
      <c r="N557" s="1332"/>
      <c r="O557" s="1332"/>
      <c r="P557" s="1332"/>
      <c r="Q557" s="1332"/>
      <c r="R557" s="1332"/>
      <c r="S557" s="1332"/>
      <c r="T557" s="1333"/>
    </row>
    <row r="558" spans="1:20" ht="15" customHeight="1" x14ac:dyDescent="0.2">
      <c r="A558" s="1334"/>
      <c r="B558" s="1224">
        <v>13</v>
      </c>
      <c r="C558" s="1226"/>
      <c r="D558" s="1442"/>
      <c r="E558" s="1442"/>
      <c r="F558" s="1442"/>
      <c r="G558" s="1317"/>
      <c r="H558" s="1317"/>
      <c r="I558" s="1317"/>
      <c r="J558" s="1317"/>
      <c r="K558" s="1317"/>
      <c r="L558" s="1317"/>
      <c r="M558" s="1332"/>
      <c r="N558" s="1332"/>
      <c r="O558" s="1332"/>
      <c r="P558" s="1332"/>
      <c r="Q558" s="1332"/>
      <c r="R558" s="1332"/>
      <c r="S558" s="1332"/>
      <c r="T558" s="1333"/>
    </row>
    <row r="559" spans="1:20" ht="15" customHeight="1" x14ac:dyDescent="0.2">
      <c r="A559" s="1334"/>
      <c r="B559" s="1224">
        <v>14</v>
      </c>
      <c r="C559" s="1226"/>
      <c r="D559" s="1442"/>
      <c r="E559" s="1442"/>
      <c r="F559" s="1442"/>
      <c r="G559" s="1317"/>
      <c r="H559" s="1317"/>
      <c r="I559" s="1317"/>
      <c r="J559" s="1317"/>
      <c r="K559" s="1317"/>
      <c r="L559" s="1317"/>
      <c r="M559" s="1332"/>
      <c r="N559" s="1332"/>
      <c r="O559" s="1332"/>
      <c r="P559" s="1332"/>
      <c r="Q559" s="1332"/>
      <c r="R559" s="1332"/>
      <c r="S559" s="1332"/>
      <c r="T559" s="1333"/>
    </row>
    <row r="560" spans="1:20" ht="15" customHeight="1" x14ac:dyDescent="0.2">
      <c r="A560" s="1334"/>
      <c r="B560" s="1224">
        <v>15</v>
      </c>
      <c r="C560" s="1226"/>
      <c r="D560" s="1442"/>
      <c r="E560" s="1442"/>
      <c r="F560" s="1442"/>
      <c r="G560" s="1317"/>
      <c r="H560" s="1317"/>
      <c r="I560" s="1317"/>
      <c r="J560" s="1317"/>
      <c r="K560" s="1317"/>
      <c r="L560" s="1317"/>
      <c r="M560" s="1332"/>
      <c r="N560" s="1332"/>
      <c r="O560" s="1332"/>
      <c r="P560" s="1332"/>
      <c r="Q560" s="1332"/>
      <c r="R560" s="1332"/>
      <c r="S560" s="1332"/>
      <c r="T560" s="1333"/>
    </row>
    <row r="561" spans="1:20" ht="15" customHeight="1" x14ac:dyDescent="0.2">
      <c r="A561" s="1334"/>
      <c r="B561" s="1224">
        <v>16</v>
      </c>
      <c r="C561" s="1226"/>
      <c r="D561" s="1442"/>
      <c r="E561" s="1442"/>
      <c r="F561" s="1442"/>
      <c r="G561" s="1317"/>
      <c r="H561" s="1317"/>
      <c r="I561" s="1317"/>
      <c r="J561" s="1317"/>
      <c r="K561" s="1317"/>
      <c r="L561" s="1317"/>
      <c r="M561" s="1332"/>
      <c r="N561" s="1332"/>
      <c r="O561" s="1332"/>
      <c r="P561" s="1332"/>
      <c r="Q561" s="1332"/>
      <c r="R561" s="1332"/>
      <c r="S561" s="1332"/>
      <c r="T561" s="1333"/>
    </row>
    <row r="562" spans="1:20" ht="15" customHeight="1" x14ac:dyDescent="0.2">
      <c r="A562" s="1334"/>
      <c r="B562" s="1224">
        <v>17</v>
      </c>
      <c r="C562" s="1226"/>
      <c r="D562" s="1442"/>
      <c r="E562" s="1442"/>
      <c r="F562" s="1442"/>
      <c r="G562" s="1317"/>
      <c r="H562" s="1317"/>
      <c r="I562" s="1317"/>
      <c r="J562" s="1317"/>
      <c r="K562" s="1317"/>
      <c r="L562" s="1317"/>
      <c r="M562" s="1332"/>
      <c r="N562" s="1332"/>
      <c r="O562" s="1332"/>
      <c r="P562" s="1332"/>
      <c r="Q562" s="1332"/>
      <c r="R562" s="1332"/>
      <c r="S562" s="1332"/>
      <c r="T562" s="1333"/>
    </row>
    <row r="563" spans="1:20" ht="15" customHeight="1" x14ac:dyDescent="0.2">
      <c r="A563" s="1334"/>
      <c r="B563" s="1224">
        <v>18</v>
      </c>
      <c r="C563" s="1226"/>
      <c r="D563" s="1442"/>
      <c r="E563" s="1442"/>
      <c r="F563" s="1442"/>
      <c r="G563" s="1317"/>
      <c r="H563" s="1317"/>
      <c r="I563" s="1317"/>
      <c r="J563" s="1317"/>
      <c r="K563" s="1317"/>
      <c r="L563" s="1317"/>
      <c r="M563" s="1332"/>
      <c r="N563" s="1332"/>
      <c r="O563" s="1332"/>
      <c r="P563" s="1332"/>
      <c r="Q563" s="1332"/>
      <c r="R563" s="1332"/>
      <c r="S563" s="1332"/>
      <c r="T563" s="1333"/>
    </row>
    <row r="564" spans="1:20" ht="15" customHeight="1" x14ac:dyDescent="0.2">
      <c r="A564" s="1334"/>
      <c r="B564" s="1224">
        <v>19</v>
      </c>
      <c r="C564" s="1226"/>
      <c r="D564" s="1442"/>
      <c r="E564" s="1442"/>
      <c r="F564" s="1442"/>
      <c r="G564" s="1317"/>
      <c r="H564" s="1317"/>
      <c r="I564" s="1317"/>
      <c r="J564" s="1317"/>
      <c r="K564" s="1317"/>
      <c r="L564" s="1317"/>
      <c r="M564" s="1332"/>
      <c r="N564" s="1332"/>
      <c r="O564" s="1332"/>
      <c r="P564" s="1332"/>
      <c r="Q564" s="1332"/>
      <c r="R564" s="1332"/>
      <c r="S564" s="1332"/>
      <c r="T564" s="1333"/>
    </row>
    <row r="565" spans="1:20" ht="15" customHeight="1" x14ac:dyDescent="0.2">
      <c r="A565" s="1334"/>
      <c r="B565" s="1224">
        <v>20</v>
      </c>
      <c r="C565" s="1226"/>
      <c r="D565" s="1442"/>
      <c r="E565" s="1442"/>
      <c r="F565" s="1442"/>
      <c r="G565" s="1317"/>
      <c r="H565" s="1317"/>
      <c r="I565" s="1317"/>
      <c r="J565" s="1317"/>
      <c r="K565" s="1317"/>
      <c r="L565" s="1317"/>
      <c r="M565" s="1332"/>
      <c r="N565" s="1332"/>
      <c r="O565" s="1332"/>
      <c r="P565" s="1332"/>
      <c r="Q565" s="1332"/>
      <c r="R565" s="1332"/>
      <c r="S565" s="1332"/>
      <c r="T565" s="1333"/>
    </row>
    <row r="566" spans="1:20" ht="15" customHeight="1" x14ac:dyDescent="0.2">
      <c r="A566" s="1334"/>
      <c r="B566" s="1224">
        <v>21</v>
      </c>
      <c r="C566" s="1226"/>
      <c r="D566" s="1442"/>
      <c r="E566" s="1442"/>
      <c r="F566" s="1442"/>
      <c r="G566" s="1317"/>
      <c r="H566" s="1317"/>
      <c r="I566" s="1317"/>
      <c r="J566" s="1317"/>
      <c r="K566" s="1317"/>
      <c r="L566" s="1317"/>
      <c r="M566" s="1332"/>
      <c r="N566" s="1332"/>
      <c r="O566" s="1332"/>
      <c r="P566" s="1332"/>
      <c r="Q566" s="1332"/>
      <c r="R566" s="1332"/>
      <c r="S566" s="1332"/>
      <c r="T566" s="1333"/>
    </row>
    <row r="567" spans="1:20" ht="15" customHeight="1" x14ac:dyDescent="0.2">
      <c r="A567" s="1334"/>
      <c r="B567" s="1224">
        <v>22</v>
      </c>
      <c r="C567" s="1226"/>
      <c r="D567" s="1442"/>
      <c r="E567" s="1442"/>
      <c r="F567" s="1442"/>
      <c r="G567" s="1317"/>
      <c r="H567" s="1317"/>
      <c r="I567" s="1317"/>
      <c r="J567" s="1317"/>
      <c r="K567" s="1317"/>
      <c r="L567" s="1317"/>
      <c r="M567" s="1332"/>
      <c r="N567" s="1332"/>
      <c r="O567" s="1332"/>
      <c r="P567" s="1332"/>
      <c r="Q567" s="1332"/>
      <c r="R567" s="1332"/>
      <c r="S567" s="1332"/>
      <c r="T567" s="1333"/>
    </row>
    <row r="568" spans="1:20" ht="15" customHeight="1" x14ac:dyDescent="0.2">
      <c r="A568" s="1334"/>
      <c r="B568" s="1224">
        <v>23</v>
      </c>
      <c r="C568" s="1226"/>
      <c r="D568" s="1442"/>
      <c r="E568" s="1442"/>
      <c r="F568" s="1442"/>
      <c r="G568" s="1317"/>
      <c r="H568" s="1317"/>
      <c r="I568" s="1317"/>
      <c r="J568" s="1317"/>
      <c r="K568" s="1317"/>
      <c r="L568" s="1317"/>
      <c r="M568" s="1332"/>
      <c r="N568" s="1332"/>
      <c r="O568" s="1332"/>
      <c r="P568" s="1332"/>
      <c r="Q568" s="1332"/>
      <c r="R568" s="1332"/>
      <c r="S568" s="1332"/>
      <c r="T568" s="1333"/>
    </row>
    <row r="569" spans="1:20" ht="15" customHeight="1" x14ac:dyDescent="0.2">
      <c r="A569" s="1334"/>
      <c r="B569" s="1224">
        <v>24</v>
      </c>
      <c r="C569" s="1226"/>
      <c r="D569" s="1442"/>
      <c r="E569" s="1442"/>
      <c r="F569" s="1442"/>
      <c r="G569" s="1317"/>
      <c r="H569" s="1317"/>
      <c r="I569" s="1317"/>
      <c r="J569" s="1317"/>
      <c r="K569" s="1317"/>
      <c r="L569" s="1317"/>
      <c r="M569" s="1332"/>
      <c r="N569" s="1332"/>
      <c r="O569" s="1332"/>
      <c r="P569" s="1332"/>
      <c r="Q569" s="1332"/>
      <c r="R569" s="1332"/>
      <c r="S569" s="1332"/>
      <c r="T569" s="1333"/>
    </row>
    <row r="570" spans="1:20" ht="15" customHeight="1" x14ac:dyDescent="0.2">
      <c r="A570" s="1334"/>
      <c r="B570" s="1224">
        <v>25</v>
      </c>
      <c r="C570" s="1226"/>
      <c r="D570" s="1442"/>
      <c r="E570" s="1442"/>
      <c r="F570" s="1442"/>
      <c r="G570" s="1317"/>
      <c r="H570" s="1317"/>
      <c r="I570" s="1317"/>
      <c r="J570" s="1317"/>
      <c r="K570" s="1317"/>
      <c r="L570" s="1317"/>
      <c r="M570" s="1332"/>
      <c r="N570" s="1332"/>
      <c r="O570" s="1332"/>
      <c r="P570" s="1332"/>
      <c r="Q570" s="1332"/>
      <c r="R570" s="1332"/>
      <c r="S570" s="1332"/>
      <c r="T570" s="1333"/>
    </row>
    <row r="571" spans="1:20" ht="15" customHeight="1" x14ac:dyDescent="0.2">
      <c r="A571" s="1334"/>
      <c r="B571" s="1224">
        <v>26</v>
      </c>
      <c r="C571" s="1226"/>
      <c r="D571" s="1442"/>
      <c r="E571" s="1442"/>
      <c r="F571" s="1442"/>
      <c r="G571" s="1317"/>
      <c r="H571" s="1317"/>
      <c r="I571" s="1317"/>
      <c r="J571" s="1317"/>
      <c r="K571" s="1317"/>
      <c r="L571" s="1317"/>
      <c r="M571" s="1332"/>
      <c r="N571" s="1332"/>
      <c r="O571" s="1332"/>
      <c r="P571" s="1332"/>
      <c r="Q571" s="1332"/>
      <c r="R571" s="1332"/>
      <c r="S571" s="1332"/>
      <c r="T571" s="1333"/>
    </row>
    <row r="572" spans="1:20" ht="15" customHeight="1" x14ac:dyDescent="0.2">
      <c r="A572" s="1334"/>
      <c r="B572" s="1224">
        <v>27</v>
      </c>
      <c r="C572" s="1226"/>
      <c r="D572" s="1442"/>
      <c r="E572" s="1442"/>
      <c r="F572" s="1442"/>
      <c r="G572" s="1317"/>
      <c r="H572" s="1317"/>
      <c r="I572" s="1317"/>
      <c r="J572" s="1317"/>
      <c r="K572" s="1317"/>
      <c r="L572" s="1317"/>
      <c r="M572" s="1332"/>
      <c r="N572" s="1332"/>
      <c r="O572" s="1332"/>
      <c r="P572" s="1332"/>
      <c r="Q572" s="1332"/>
      <c r="R572" s="1332"/>
      <c r="S572" s="1332"/>
      <c r="T572" s="1333"/>
    </row>
    <row r="573" spans="1:20" ht="15" customHeight="1" x14ac:dyDescent="0.2">
      <c r="A573" s="1334"/>
      <c r="B573" s="1224">
        <v>28</v>
      </c>
      <c r="C573" s="1226"/>
      <c r="D573" s="1442"/>
      <c r="E573" s="1442"/>
      <c r="F573" s="1442"/>
      <c r="G573" s="1317"/>
      <c r="H573" s="1317"/>
      <c r="I573" s="1317"/>
      <c r="J573" s="1317"/>
      <c r="K573" s="1317"/>
      <c r="L573" s="1317"/>
      <c r="M573" s="1332"/>
      <c r="N573" s="1332"/>
      <c r="O573" s="1332"/>
      <c r="P573" s="1332"/>
      <c r="Q573" s="1332"/>
      <c r="R573" s="1332"/>
      <c r="S573" s="1332"/>
      <c r="T573" s="1333"/>
    </row>
    <row r="574" spans="1:20" ht="15" customHeight="1" x14ac:dyDescent="0.2">
      <c r="A574" s="1334"/>
      <c r="B574" s="1224">
        <v>29</v>
      </c>
      <c r="C574" s="1226"/>
      <c r="D574" s="1442"/>
      <c r="E574" s="1442"/>
      <c r="F574" s="1442"/>
      <c r="G574" s="1317"/>
      <c r="H574" s="1317"/>
      <c r="I574" s="1317"/>
      <c r="J574" s="1317"/>
      <c r="K574" s="1317"/>
      <c r="L574" s="1317"/>
      <c r="M574" s="1332"/>
      <c r="N574" s="1332"/>
      <c r="O574" s="1332"/>
      <c r="P574" s="1332"/>
      <c r="Q574" s="1332"/>
      <c r="R574" s="1332"/>
      <c r="S574" s="1332"/>
      <c r="T574" s="1333"/>
    </row>
    <row r="575" spans="1:20" ht="15" customHeight="1" x14ac:dyDescent="0.2">
      <c r="A575" s="1334"/>
      <c r="B575" s="1224">
        <v>30</v>
      </c>
      <c r="C575" s="1226"/>
      <c r="D575" s="1442"/>
      <c r="E575" s="1442"/>
      <c r="F575" s="1442"/>
      <c r="G575" s="1317"/>
      <c r="H575" s="1317"/>
      <c r="I575" s="1317"/>
      <c r="J575" s="1317"/>
      <c r="K575" s="1317"/>
      <c r="L575" s="1317"/>
      <c r="M575" s="1332"/>
      <c r="N575" s="1332"/>
      <c r="O575" s="1332"/>
      <c r="P575" s="1332"/>
      <c r="Q575" s="1332"/>
      <c r="R575" s="1332"/>
      <c r="S575" s="1332"/>
      <c r="T575" s="1333"/>
    </row>
    <row r="576" spans="1:20" ht="15" customHeight="1" x14ac:dyDescent="0.2">
      <c r="A576" s="1334"/>
      <c r="B576" s="1224">
        <v>31</v>
      </c>
      <c r="C576" s="1226"/>
      <c r="D576" s="1442"/>
      <c r="E576" s="1442"/>
      <c r="F576" s="1442"/>
      <c r="G576" s="1317"/>
      <c r="H576" s="1317"/>
      <c r="I576" s="1317"/>
      <c r="J576" s="1317"/>
      <c r="K576" s="1317"/>
      <c r="L576" s="1317"/>
      <c r="M576" s="1332"/>
      <c r="N576" s="1332"/>
      <c r="O576" s="1332"/>
      <c r="P576" s="1332"/>
      <c r="Q576" s="1332"/>
      <c r="R576" s="1332"/>
      <c r="S576" s="1332"/>
      <c r="T576" s="1333"/>
    </row>
    <row r="577" spans="1:20" ht="15" customHeight="1" x14ac:dyDescent="0.2">
      <c r="A577" s="1334"/>
      <c r="B577" s="1224">
        <v>32</v>
      </c>
      <c r="C577" s="1226"/>
      <c r="D577" s="1442"/>
      <c r="E577" s="1442"/>
      <c r="F577" s="1442"/>
      <c r="G577" s="1317"/>
      <c r="H577" s="1317"/>
      <c r="I577" s="1317"/>
      <c r="J577" s="1317"/>
      <c r="K577" s="1317"/>
      <c r="L577" s="1317"/>
      <c r="M577" s="1332"/>
      <c r="N577" s="1332"/>
      <c r="O577" s="1332"/>
      <c r="P577" s="1332"/>
      <c r="Q577" s="1332"/>
      <c r="R577" s="1332"/>
      <c r="S577" s="1332"/>
      <c r="T577" s="1333"/>
    </row>
    <row r="578" spans="1:20" ht="15" customHeight="1" x14ac:dyDescent="0.2">
      <c r="A578" s="1334"/>
      <c r="B578" s="1224">
        <v>33</v>
      </c>
      <c r="C578" s="1226"/>
      <c r="D578" s="1442"/>
      <c r="E578" s="1442"/>
      <c r="F578" s="1442"/>
      <c r="G578" s="1317"/>
      <c r="H578" s="1317"/>
      <c r="I578" s="1317"/>
      <c r="J578" s="1317"/>
      <c r="K578" s="1317"/>
      <c r="L578" s="1317"/>
      <c r="M578" s="1332"/>
      <c r="N578" s="1332"/>
      <c r="O578" s="1332"/>
      <c r="P578" s="1332"/>
      <c r="Q578" s="1332"/>
      <c r="R578" s="1332"/>
      <c r="S578" s="1332"/>
      <c r="T578" s="1333"/>
    </row>
    <row r="579" spans="1:20" ht="15" customHeight="1" x14ac:dyDescent="0.2">
      <c r="A579" s="1334"/>
      <c r="B579" s="1224">
        <v>34</v>
      </c>
      <c r="C579" s="1226"/>
      <c r="D579" s="1442"/>
      <c r="E579" s="1442"/>
      <c r="F579" s="1442"/>
      <c r="G579" s="1317"/>
      <c r="H579" s="1317"/>
      <c r="I579" s="1317"/>
      <c r="J579" s="1317"/>
      <c r="K579" s="1317"/>
      <c r="L579" s="1317"/>
      <c r="M579" s="1332"/>
      <c r="N579" s="1332"/>
      <c r="O579" s="1332"/>
      <c r="P579" s="1332"/>
      <c r="Q579" s="1332"/>
      <c r="R579" s="1332"/>
      <c r="S579" s="1332"/>
      <c r="T579" s="1333"/>
    </row>
    <row r="580" spans="1:20" ht="15" customHeight="1" x14ac:dyDescent="0.2">
      <c r="A580" s="1334"/>
      <c r="B580" s="1225">
        <v>35</v>
      </c>
      <c r="C580" s="1227"/>
      <c r="D580" s="1415"/>
      <c r="E580" s="1415"/>
      <c r="F580" s="1415"/>
      <c r="G580" s="1319"/>
      <c r="H580" s="1319"/>
      <c r="I580" s="1319"/>
      <c r="J580" s="1319"/>
      <c r="K580" s="1319"/>
      <c r="L580" s="1319"/>
      <c r="M580" s="1332"/>
      <c r="N580" s="1332"/>
      <c r="O580" s="1332"/>
      <c r="P580" s="1332"/>
      <c r="Q580" s="1332"/>
      <c r="R580" s="1332"/>
      <c r="S580" s="1332"/>
      <c r="T580" s="1333"/>
    </row>
    <row r="581" spans="1:20" s="1212" customFormat="1" ht="45" customHeight="1" x14ac:dyDescent="0.25">
      <c r="A581" s="1247" t="s">
        <v>1296</v>
      </c>
      <c r="B581" s="50"/>
      <c r="C581" s="50"/>
      <c r="D581" s="50"/>
      <c r="E581" s="50"/>
      <c r="F581" s="50"/>
      <c r="G581" s="50"/>
      <c r="H581" s="50"/>
      <c r="I581" s="50"/>
      <c r="J581" s="1331"/>
      <c r="K581" s="1331"/>
      <c r="L581" s="1331"/>
      <c r="M581" s="1331"/>
      <c r="N581" s="1331"/>
      <c r="O581" s="1331"/>
      <c r="P581" s="1331"/>
      <c r="Q581" s="1331"/>
      <c r="R581" s="1331"/>
      <c r="S581" s="1331"/>
      <c r="T581" s="1330"/>
    </row>
    <row r="582" spans="1:20" ht="15" customHeight="1" x14ac:dyDescent="0.2">
      <c r="A582" s="1334"/>
      <c r="B582" s="1332"/>
      <c r="C582" s="1332"/>
      <c r="D582" s="1332"/>
      <c r="E582" s="1332"/>
      <c r="F582" s="1332"/>
      <c r="G582" s="1332"/>
      <c r="H582" s="1332"/>
      <c r="I582" s="1332"/>
      <c r="J582" s="1332"/>
      <c r="K582" s="1332"/>
      <c r="L582" s="1332"/>
      <c r="M582" s="1332"/>
      <c r="N582" s="1332"/>
      <c r="O582" s="1332"/>
      <c r="P582" s="1332"/>
      <c r="Q582" s="1332"/>
      <c r="R582" s="1332"/>
      <c r="S582" s="1332"/>
      <c r="T582" s="1333"/>
    </row>
    <row r="583" spans="1:20" ht="15" customHeight="1" x14ac:dyDescent="0.2">
      <c r="A583" s="1334"/>
      <c r="B583" s="1655" t="s">
        <v>1084</v>
      </c>
      <c r="C583" s="1204">
        <v>41715</v>
      </c>
      <c r="D583" s="1203">
        <v>41716</v>
      </c>
      <c r="E583" s="1203">
        <v>41717</v>
      </c>
      <c r="F583" s="1203">
        <v>41718</v>
      </c>
      <c r="G583" s="1201">
        <v>41719</v>
      </c>
      <c r="H583" s="1201">
        <v>41722</v>
      </c>
      <c r="I583" s="1201">
        <v>41723</v>
      </c>
      <c r="J583" s="1201">
        <v>41724</v>
      </c>
      <c r="K583" s="1201">
        <v>41725</v>
      </c>
      <c r="L583" s="1201">
        <v>41726</v>
      </c>
      <c r="M583" s="1332"/>
      <c r="N583" s="1332"/>
      <c r="O583" s="1332"/>
      <c r="P583" s="1332"/>
      <c r="Q583" s="1332"/>
      <c r="R583" s="1332"/>
      <c r="S583" s="1332"/>
      <c r="T583" s="1333"/>
    </row>
    <row r="584" spans="1:20" ht="15" customHeight="1" x14ac:dyDescent="0.2">
      <c r="A584" s="1334"/>
      <c r="B584" s="1223">
        <v>1</v>
      </c>
      <c r="C584" s="1228"/>
      <c r="D584" s="1219"/>
      <c r="E584" s="1219"/>
      <c r="F584" s="1219"/>
      <c r="G584" s="1318"/>
      <c r="H584" s="1318"/>
      <c r="I584" s="1318"/>
      <c r="J584" s="1318"/>
      <c r="K584" s="1318"/>
      <c r="L584" s="1318"/>
      <c r="M584" s="1332"/>
      <c r="N584" s="1332"/>
      <c r="O584" s="1332"/>
      <c r="P584" s="1332"/>
      <c r="Q584" s="1332"/>
      <c r="R584" s="1332"/>
      <c r="S584" s="1332"/>
      <c r="T584" s="1333"/>
    </row>
    <row r="585" spans="1:20" ht="15" customHeight="1" x14ac:dyDescent="0.2">
      <c r="A585" s="1334"/>
      <c r="B585" s="1224">
        <v>2</v>
      </c>
      <c r="C585" s="1226"/>
      <c r="D585" s="1442"/>
      <c r="E585" s="1442"/>
      <c r="F585" s="1442"/>
      <c r="G585" s="1317"/>
      <c r="H585" s="1317"/>
      <c r="I585" s="1317"/>
      <c r="J585" s="1317"/>
      <c r="K585" s="1317"/>
      <c r="L585" s="1317"/>
      <c r="M585" s="1332"/>
      <c r="N585" s="1332"/>
      <c r="O585" s="1332"/>
      <c r="P585" s="1332"/>
      <c r="Q585" s="1332"/>
      <c r="R585" s="1332"/>
      <c r="S585" s="1332"/>
      <c r="T585" s="1333"/>
    </row>
    <row r="586" spans="1:20" ht="15" customHeight="1" x14ac:dyDescent="0.2">
      <c r="A586" s="1334"/>
      <c r="B586" s="1224">
        <v>3</v>
      </c>
      <c r="C586" s="1226"/>
      <c r="D586" s="1442"/>
      <c r="E586" s="1442"/>
      <c r="F586" s="1442"/>
      <c r="G586" s="1317"/>
      <c r="H586" s="1317"/>
      <c r="I586" s="1317"/>
      <c r="J586" s="1317"/>
      <c r="K586" s="1317"/>
      <c r="L586" s="1317"/>
      <c r="M586" s="1332"/>
      <c r="N586" s="1332"/>
      <c r="O586" s="1332"/>
      <c r="P586" s="1332"/>
      <c r="Q586" s="1332"/>
      <c r="R586" s="1332"/>
      <c r="S586" s="1332"/>
      <c r="T586" s="1333"/>
    </row>
    <row r="587" spans="1:20" ht="15" customHeight="1" x14ac:dyDescent="0.2">
      <c r="A587" s="1334"/>
      <c r="B587" s="1224">
        <v>4</v>
      </c>
      <c r="C587" s="1226"/>
      <c r="D587" s="1442"/>
      <c r="E587" s="1442"/>
      <c r="F587" s="1442"/>
      <c r="G587" s="1317"/>
      <c r="H587" s="1317"/>
      <c r="I587" s="1317"/>
      <c r="J587" s="1317"/>
      <c r="K587" s="1317"/>
      <c r="L587" s="1317"/>
      <c r="M587" s="1332"/>
      <c r="N587" s="1332"/>
      <c r="O587" s="1332"/>
      <c r="P587" s="1332"/>
      <c r="Q587" s="1332"/>
      <c r="R587" s="1332"/>
      <c r="S587" s="1332"/>
      <c r="T587" s="1333"/>
    </row>
    <row r="588" spans="1:20" ht="15" customHeight="1" x14ac:dyDescent="0.2">
      <c r="A588" s="1334"/>
      <c r="B588" s="1224">
        <v>5</v>
      </c>
      <c r="C588" s="1226"/>
      <c r="D588" s="1442"/>
      <c r="E588" s="1442"/>
      <c r="F588" s="1442"/>
      <c r="G588" s="1317"/>
      <c r="H588" s="1317"/>
      <c r="I588" s="1317"/>
      <c r="J588" s="1317"/>
      <c r="K588" s="1317"/>
      <c r="L588" s="1317"/>
      <c r="M588" s="1332"/>
      <c r="N588" s="1332"/>
      <c r="O588" s="1332"/>
      <c r="P588" s="1332"/>
      <c r="Q588" s="1332"/>
      <c r="R588" s="1332"/>
      <c r="S588" s="1332"/>
      <c r="T588" s="1333"/>
    </row>
    <row r="589" spans="1:20" ht="15" customHeight="1" x14ac:dyDescent="0.2">
      <c r="A589" s="1334"/>
      <c r="B589" s="1224">
        <v>6</v>
      </c>
      <c r="C589" s="1226"/>
      <c r="D589" s="1442"/>
      <c r="E589" s="1442"/>
      <c r="F589" s="1442"/>
      <c r="G589" s="1317"/>
      <c r="H589" s="1317"/>
      <c r="I589" s="1317"/>
      <c r="J589" s="1317"/>
      <c r="K589" s="1317"/>
      <c r="L589" s="1317"/>
      <c r="M589" s="1332"/>
      <c r="N589" s="1332"/>
      <c r="O589" s="1332"/>
      <c r="P589" s="1332"/>
      <c r="Q589" s="1332"/>
      <c r="R589" s="1332"/>
      <c r="S589" s="1332"/>
      <c r="T589" s="1333"/>
    </row>
    <row r="590" spans="1:20" ht="15" customHeight="1" x14ac:dyDescent="0.2">
      <c r="A590" s="1334"/>
      <c r="B590" s="1224">
        <v>7</v>
      </c>
      <c r="C590" s="1226"/>
      <c r="D590" s="1442"/>
      <c r="E590" s="1442"/>
      <c r="F590" s="1442"/>
      <c r="G590" s="1317"/>
      <c r="H590" s="1317"/>
      <c r="I590" s="1317"/>
      <c r="J590" s="1317"/>
      <c r="K590" s="1317"/>
      <c r="L590" s="1317"/>
      <c r="M590" s="1332"/>
      <c r="N590" s="1332"/>
      <c r="O590" s="1332"/>
      <c r="P590" s="1332"/>
      <c r="Q590" s="1332"/>
      <c r="R590" s="1332"/>
      <c r="S590" s="1332"/>
      <c r="T590" s="1333"/>
    </row>
    <row r="591" spans="1:20" ht="15" customHeight="1" x14ac:dyDescent="0.2">
      <c r="A591" s="1334"/>
      <c r="B591" s="1224">
        <v>8</v>
      </c>
      <c r="C591" s="1226"/>
      <c r="D591" s="1442"/>
      <c r="E591" s="1442"/>
      <c r="F591" s="1442"/>
      <c r="G591" s="1317"/>
      <c r="H591" s="1317"/>
      <c r="I591" s="1317"/>
      <c r="J591" s="1317"/>
      <c r="K591" s="1317"/>
      <c r="L591" s="1317"/>
      <c r="M591" s="1332"/>
      <c r="N591" s="1332"/>
      <c r="O591" s="1332"/>
      <c r="P591" s="1332"/>
      <c r="Q591" s="1332"/>
      <c r="R591" s="1332"/>
      <c r="S591" s="1332"/>
      <c r="T591" s="1333"/>
    </row>
    <row r="592" spans="1:20" ht="15" customHeight="1" x14ac:dyDescent="0.2">
      <c r="A592" s="1334"/>
      <c r="B592" s="1224">
        <v>9</v>
      </c>
      <c r="C592" s="1226"/>
      <c r="D592" s="1442"/>
      <c r="E592" s="1442"/>
      <c r="F592" s="1442"/>
      <c r="G592" s="1317"/>
      <c r="H592" s="1317"/>
      <c r="I592" s="1317"/>
      <c r="J592" s="1317"/>
      <c r="K592" s="1317"/>
      <c r="L592" s="1317"/>
      <c r="M592" s="1332"/>
      <c r="N592" s="1332"/>
      <c r="O592" s="1332"/>
      <c r="P592" s="1332"/>
      <c r="Q592" s="1332"/>
      <c r="R592" s="1332"/>
      <c r="S592" s="1332"/>
      <c r="T592" s="1333"/>
    </row>
    <row r="593" spans="1:20" ht="15" customHeight="1" x14ac:dyDescent="0.2">
      <c r="A593" s="1334"/>
      <c r="B593" s="1224">
        <v>10</v>
      </c>
      <c r="C593" s="1226"/>
      <c r="D593" s="1442"/>
      <c r="E593" s="1442"/>
      <c r="F593" s="1442"/>
      <c r="G593" s="1317"/>
      <c r="H593" s="1317"/>
      <c r="I593" s="1317"/>
      <c r="J593" s="1317"/>
      <c r="K593" s="1317"/>
      <c r="L593" s="1317"/>
      <c r="M593" s="1332"/>
      <c r="N593" s="1332"/>
      <c r="O593" s="1332"/>
      <c r="P593" s="1332"/>
      <c r="Q593" s="1332"/>
      <c r="R593" s="1332"/>
      <c r="S593" s="1332"/>
      <c r="T593" s="1333"/>
    </row>
    <row r="594" spans="1:20" ht="15" customHeight="1" x14ac:dyDescent="0.2">
      <c r="A594" s="1334"/>
      <c r="B594" s="1224">
        <v>11</v>
      </c>
      <c r="C594" s="1226"/>
      <c r="D594" s="1442"/>
      <c r="E594" s="1442"/>
      <c r="F594" s="1442"/>
      <c r="G594" s="1317"/>
      <c r="H594" s="1317"/>
      <c r="I594" s="1317"/>
      <c r="J594" s="1317"/>
      <c r="K594" s="1317"/>
      <c r="L594" s="1317"/>
      <c r="M594" s="1332"/>
      <c r="N594" s="1332"/>
      <c r="O594" s="1332"/>
      <c r="P594" s="1332"/>
      <c r="Q594" s="1332"/>
      <c r="R594" s="1332"/>
      <c r="S594" s="1332"/>
      <c r="T594" s="1333"/>
    </row>
    <row r="595" spans="1:20" ht="15" customHeight="1" x14ac:dyDescent="0.2">
      <c r="A595" s="1334"/>
      <c r="B595" s="1224">
        <v>12</v>
      </c>
      <c r="C595" s="1226"/>
      <c r="D595" s="1442"/>
      <c r="E595" s="1442"/>
      <c r="F595" s="1442"/>
      <c r="G595" s="1317"/>
      <c r="H595" s="1317"/>
      <c r="I595" s="1317"/>
      <c r="J595" s="1317"/>
      <c r="K595" s="1317"/>
      <c r="L595" s="1317"/>
      <c r="M595" s="1332"/>
      <c r="N595" s="1332"/>
      <c r="O595" s="1332"/>
      <c r="P595" s="1332"/>
      <c r="Q595" s="1332"/>
      <c r="R595" s="1332"/>
      <c r="S595" s="1332"/>
      <c r="T595" s="1333"/>
    </row>
    <row r="596" spans="1:20" ht="15" customHeight="1" x14ac:dyDescent="0.2">
      <c r="A596" s="1334"/>
      <c r="B596" s="1224">
        <v>13</v>
      </c>
      <c r="C596" s="1226"/>
      <c r="D596" s="1442"/>
      <c r="E596" s="1442"/>
      <c r="F596" s="1442"/>
      <c r="G596" s="1317"/>
      <c r="H596" s="1317"/>
      <c r="I596" s="1317"/>
      <c r="J596" s="1317"/>
      <c r="K596" s="1317"/>
      <c r="L596" s="1317"/>
      <c r="M596" s="1332"/>
      <c r="N596" s="1332"/>
      <c r="O596" s="1332"/>
      <c r="P596" s="1332"/>
      <c r="Q596" s="1332"/>
      <c r="R596" s="1332"/>
      <c r="S596" s="1332"/>
      <c r="T596" s="1333"/>
    </row>
    <row r="597" spans="1:20" ht="15" customHeight="1" x14ac:dyDescent="0.2">
      <c r="A597" s="1334"/>
      <c r="B597" s="1224">
        <v>14</v>
      </c>
      <c r="C597" s="1226"/>
      <c r="D597" s="1442"/>
      <c r="E597" s="1442"/>
      <c r="F597" s="1442"/>
      <c r="G597" s="1317"/>
      <c r="H597" s="1317"/>
      <c r="I597" s="1317"/>
      <c r="J597" s="1317"/>
      <c r="K597" s="1317"/>
      <c r="L597" s="1317"/>
      <c r="M597" s="1332"/>
      <c r="N597" s="1332"/>
      <c r="O597" s="1332"/>
      <c r="P597" s="1332"/>
      <c r="Q597" s="1332"/>
      <c r="R597" s="1332"/>
      <c r="S597" s="1332"/>
      <c r="T597" s="1333"/>
    </row>
    <row r="598" spans="1:20" ht="15" customHeight="1" x14ac:dyDescent="0.2">
      <c r="A598" s="1334"/>
      <c r="B598" s="1224">
        <v>15</v>
      </c>
      <c r="C598" s="1226"/>
      <c r="D598" s="1442"/>
      <c r="E598" s="1442"/>
      <c r="F598" s="1442"/>
      <c r="G598" s="1317"/>
      <c r="H598" s="1317"/>
      <c r="I598" s="1317"/>
      <c r="J598" s="1317"/>
      <c r="K598" s="1317"/>
      <c r="L598" s="1317"/>
      <c r="M598" s="1332"/>
      <c r="N598" s="1332"/>
      <c r="O598" s="1332"/>
      <c r="P598" s="1332"/>
      <c r="Q598" s="1332"/>
      <c r="R598" s="1332"/>
      <c r="S598" s="1332"/>
      <c r="T598" s="1333"/>
    </row>
    <row r="599" spans="1:20" ht="15" customHeight="1" x14ac:dyDescent="0.2">
      <c r="A599" s="1334"/>
      <c r="B599" s="1224">
        <v>16</v>
      </c>
      <c r="C599" s="1226"/>
      <c r="D599" s="1442"/>
      <c r="E599" s="1442"/>
      <c r="F599" s="1442"/>
      <c r="G599" s="1317"/>
      <c r="H599" s="1317"/>
      <c r="I599" s="1317"/>
      <c r="J599" s="1317"/>
      <c r="K599" s="1317"/>
      <c r="L599" s="1317"/>
      <c r="M599" s="1332"/>
      <c r="N599" s="1332"/>
      <c r="O599" s="1332"/>
      <c r="P599" s="1332"/>
      <c r="Q599" s="1332"/>
      <c r="R599" s="1332"/>
      <c r="S599" s="1332"/>
      <c r="T599" s="1333"/>
    </row>
    <row r="600" spans="1:20" ht="15" customHeight="1" x14ac:dyDescent="0.2">
      <c r="A600" s="1334"/>
      <c r="B600" s="1224">
        <v>17</v>
      </c>
      <c r="C600" s="1226"/>
      <c r="D600" s="1442"/>
      <c r="E600" s="1442"/>
      <c r="F600" s="1442"/>
      <c r="G600" s="1317"/>
      <c r="H600" s="1317"/>
      <c r="I600" s="1317"/>
      <c r="J600" s="1317"/>
      <c r="K600" s="1317"/>
      <c r="L600" s="1317"/>
      <c r="M600" s="1332"/>
      <c r="N600" s="1332"/>
      <c r="O600" s="1332"/>
      <c r="P600" s="1332"/>
      <c r="Q600" s="1332"/>
      <c r="R600" s="1332"/>
      <c r="S600" s="1332"/>
      <c r="T600" s="1333"/>
    </row>
    <row r="601" spans="1:20" ht="15" customHeight="1" x14ac:dyDescent="0.2">
      <c r="A601" s="1334"/>
      <c r="B601" s="1224">
        <v>18</v>
      </c>
      <c r="C601" s="1226"/>
      <c r="D601" s="1442"/>
      <c r="E601" s="1442"/>
      <c r="F601" s="1442"/>
      <c r="G601" s="1317"/>
      <c r="H601" s="1317"/>
      <c r="I601" s="1317"/>
      <c r="J601" s="1317"/>
      <c r="K601" s="1317"/>
      <c r="L601" s="1317"/>
      <c r="M601" s="1332"/>
      <c r="N601" s="1332"/>
      <c r="O601" s="1332"/>
      <c r="P601" s="1332"/>
      <c r="Q601" s="1332"/>
      <c r="R601" s="1332"/>
      <c r="S601" s="1332"/>
      <c r="T601" s="1333"/>
    </row>
    <row r="602" spans="1:20" ht="15" customHeight="1" x14ac:dyDescent="0.2">
      <c r="A602" s="1334"/>
      <c r="B602" s="1224">
        <v>19</v>
      </c>
      <c r="C602" s="1226"/>
      <c r="D602" s="1442"/>
      <c r="E602" s="1442"/>
      <c r="F602" s="1442"/>
      <c r="G602" s="1317"/>
      <c r="H602" s="1317"/>
      <c r="I602" s="1317"/>
      <c r="J602" s="1317"/>
      <c r="K602" s="1317"/>
      <c r="L602" s="1317"/>
      <c r="M602" s="1332"/>
      <c r="N602" s="1332"/>
      <c r="O602" s="1332"/>
      <c r="P602" s="1332"/>
      <c r="Q602" s="1332"/>
      <c r="R602" s="1332"/>
      <c r="S602" s="1332"/>
      <c r="T602" s="1333"/>
    </row>
    <row r="603" spans="1:20" ht="15" customHeight="1" x14ac:dyDescent="0.2">
      <c r="A603" s="1334"/>
      <c r="B603" s="1224">
        <v>20</v>
      </c>
      <c r="C603" s="1226"/>
      <c r="D603" s="1442"/>
      <c r="E603" s="1442"/>
      <c r="F603" s="1442"/>
      <c r="G603" s="1317"/>
      <c r="H603" s="1317"/>
      <c r="I603" s="1317"/>
      <c r="J603" s="1317"/>
      <c r="K603" s="1317"/>
      <c r="L603" s="1317"/>
      <c r="M603" s="1332"/>
      <c r="N603" s="1332"/>
      <c r="O603" s="1332"/>
      <c r="P603" s="1332"/>
      <c r="Q603" s="1332"/>
      <c r="R603" s="1332"/>
      <c r="S603" s="1332"/>
      <c r="T603" s="1333"/>
    </row>
    <row r="604" spans="1:20" ht="15" customHeight="1" x14ac:dyDescent="0.2">
      <c r="A604" s="1334"/>
      <c r="B604" s="1224">
        <v>21</v>
      </c>
      <c r="C604" s="1226"/>
      <c r="D604" s="1442"/>
      <c r="E604" s="1442"/>
      <c r="F604" s="1442"/>
      <c r="G604" s="1317"/>
      <c r="H604" s="1317"/>
      <c r="I604" s="1317"/>
      <c r="J604" s="1317"/>
      <c r="K604" s="1317"/>
      <c r="L604" s="1317"/>
      <c r="M604" s="1332"/>
      <c r="N604" s="1332"/>
      <c r="O604" s="1332"/>
      <c r="P604" s="1332"/>
      <c r="Q604" s="1332"/>
      <c r="R604" s="1332"/>
      <c r="S604" s="1332"/>
      <c r="T604" s="1333"/>
    </row>
    <row r="605" spans="1:20" ht="15" customHeight="1" x14ac:dyDescent="0.2">
      <c r="A605" s="1334"/>
      <c r="B605" s="1224">
        <v>22</v>
      </c>
      <c r="C605" s="1226"/>
      <c r="D605" s="1442"/>
      <c r="E605" s="1442"/>
      <c r="F605" s="1442"/>
      <c r="G605" s="1317"/>
      <c r="H605" s="1317"/>
      <c r="I605" s="1317"/>
      <c r="J605" s="1317"/>
      <c r="K605" s="1317"/>
      <c r="L605" s="1317"/>
      <c r="M605" s="1332"/>
      <c r="N605" s="1332"/>
      <c r="O605" s="1332"/>
      <c r="P605" s="1332"/>
      <c r="Q605" s="1332"/>
      <c r="R605" s="1332"/>
      <c r="S605" s="1332"/>
      <c r="T605" s="1333"/>
    </row>
    <row r="606" spans="1:20" ht="15" customHeight="1" x14ac:dyDescent="0.2">
      <c r="A606" s="1334"/>
      <c r="B606" s="1224">
        <v>23</v>
      </c>
      <c r="C606" s="1226"/>
      <c r="D606" s="1442"/>
      <c r="E606" s="1442"/>
      <c r="F606" s="1442"/>
      <c r="G606" s="1317"/>
      <c r="H606" s="1317"/>
      <c r="I606" s="1317"/>
      <c r="J606" s="1317"/>
      <c r="K606" s="1317"/>
      <c r="L606" s="1317"/>
      <c r="M606" s="1332"/>
      <c r="N606" s="1332"/>
      <c r="O606" s="1332"/>
      <c r="P606" s="1332"/>
      <c r="Q606" s="1332"/>
      <c r="R606" s="1332"/>
      <c r="S606" s="1332"/>
      <c r="T606" s="1333"/>
    </row>
    <row r="607" spans="1:20" ht="15" customHeight="1" x14ac:dyDescent="0.2">
      <c r="A607" s="1334"/>
      <c r="B607" s="1224">
        <v>24</v>
      </c>
      <c r="C607" s="1226"/>
      <c r="D607" s="1442"/>
      <c r="E607" s="1442"/>
      <c r="F607" s="1442"/>
      <c r="G607" s="1317"/>
      <c r="H607" s="1317"/>
      <c r="I607" s="1317"/>
      <c r="J607" s="1317"/>
      <c r="K607" s="1317"/>
      <c r="L607" s="1317"/>
      <c r="M607" s="1332"/>
      <c r="N607" s="1332"/>
      <c r="O607" s="1332"/>
      <c r="P607" s="1332"/>
      <c r="Q607" s="1332"/>
      <c r="R607" s="1332"/>
      <c r="S607" s="1332"/>
      <c r="T607" s="1333"/>
    </row>
    <row r="608" spans="1:20" ht="15" customHeight="1" x14ac:dyDescent="0.2">
      <c r="A608" s="1334"/>
      <c r="B608" s="1224">
        <v>25</v>
      </c>
      <c r="C608" s="1226"/>
      <c r="D608" s="1442"/>
      <c r="E608" s="1442"/>
      <c r="F608" s="1442"/>
      <c r="G608" s="1317"/>
      <c r="H608" s="1317"/>
      <c r="I608" s="1317"/>
      <c r="J608" s="1317"/>
      <c r="K608" s="1317"/>
      <c r="L608" s="1317"/>
      <c r="M608" s="1332"/>
      <c r="N608" s="1332"/>
      <c r="O608" s="1332"/>
      <c r="P608" s="1332"/>
      <c r="Q608" s="1332"/>
      <c r="R608" s="1332"/>
      <c r="S608" s="1332"/>
      <c r="T608" s="1333"/>
    </row>
    <row r="609" spans="1:20" ht="15" customHeight="1" x14ac:dyDescent="0.2">
      <c r="A609" s="1334"/>
      <c r="B609" s="1224">
        <v>26</v>
      </c>
      <c r="C609" s="1226"/>
      <c r="D609" s="1442"/>
      <c r="E609" s="1442"/>
      <c r="F609" s="1442"/>
      <c r="G609" s="1317"/>
      <c r="H609" s="1317"/>
      <c r="I609" s="1317"/>
      <c r="J609" s="1317"/>
      <c r="K609" s="1317"/>
      <c r="L609" s="1317"/>
      <c r="M609" s="1332"/>
      <c r="N609" s="1332"/>
      <c r="O609" s="1332"/>
      <c r="P609" s="1332"/>
      <c r="Q609" s="1332"/>
      <c r="R609" s="1332"/>
      <c r="S609" s="1332"/>
      <c r="T609" s="1333"/>
    </row>
    <row r="610" spans="1:20" ht="15" customHeight="1" x14ac:dyDescent="0.2">
      <c r="A610" s="1334"/>
      <c r="B610" s="1224">
        <v>27</v>
      </c>
      <c r="C610" s="1226"/>
      <c r="D610" s="1442"/>
      <c r="E610" s="1442"/>
      <c r="F610" s="1442"/>
      <c r="G610" s="1317"/>
      <c r="H610" s="1317"/>
      <c r="I610" s="1317"/>
      <c r="J610" s="1317"/>
      <c r="K610" s="1317"/>
      <c r="L610" s="1317"/>
      <c r="M610" s="1332"/>
      <c r="N610" s="1332"/>
      <c r="O610" s="1332"/>
      <c r="P610" s="1332"/>
      <c r="Q610" s="1332"/>
      <c r="R610" s="1332"/>
      <c r="S610" s="1332"/>
      <c r="T610" s="1333"/>
    </row>
    <row r="611" spans="1:20" ht="15" customHeight="1" x14ac:dyDescent="0.2">
      <c r="A611" s="1334"/>
      <c r="B611" s="1224">
        <v>28</v>
      </c>
      <c r="C611" s="1226"/>
      <c r="D611" s="1442"/>
      <c r="E611" s="1442"/>
      <c r="F611" s="1442"/>
      <c r="G611" s="1317"/>
      <c r="H611" s="1317"/>
      <c r="I611" s="1317"/>
      <c r="J611" s="1317"/>
      <c r="K611" s="1317"/>
      <c r="L611" s="1317"/>
      <c r="M611" s="1332"/>
      <c r="N611" s="1332"/>
      <c r="O611" s="1332"/>
      <c r="P611" s="1332"/>
      <c r="Q611" s="1332"/>
      <c r="R611" s="1332"/>
      <c r="S611" s="1332"/>
      <c r="T611" s="1333"/>
    </row>
    <row r="612" spans="1:20" ht="15" customHeight="1" x14ac:dyDescent="0.2">
      <c r="A612" s="1334"/>
      <c r="B612" s="1224">
        <v>29</v>
      </c>
      <c r="C612" s="1226"/>
      <c r="D612" s="1442"/>
      <c r="E612" s="1442"/>
      <c r="F612" s="1442"/>
      <c r="G612" s="1317"/>
      <c r="H612" s="1317"/>
      <c r="I612" s="1317"/>
      <c r="J612" s="1317"/>
      <c r="K612" s="1317"/>
      <c r="L612" s="1317"/>
      <c r="M612" s="1332"/>
      <c r="N612" s="1332"/>
      <c r="O612" s="1332"/>
      <c r="P612" s="1332"/>
      <c r="Q612" s="1332"/>
      <c r="R612" s="1332"/>
      <c r="S612" s="1332"/>
      <c r="T612" s="1333"/>
    </row>
    <row r="613" spans="1:20" ht="15" customHeight="1" x14ac:dyDescent="0.2">
      <c r="A613" s="1334"/>
      <c r="B613" s="1224">
        <v>30</v>
      </c>
      <c r="C613" s="1226"/>
      <c r="D613" s="1442"/>
      <c r="E613" s="1442"/>
      <c r="F613" s="1442"/>
      <c r="G613" s="1317"/>
      <c r="H613" s="1317"/>
      <c r="I613" s="1317"/>
      <c r="J613" s="1317"/>
      <c r="K613" s="1317"/>
      <c r="L613" s="1317"/>
      <c r="M613" s="1332"/>
      <c r="N613" s="1332"/>
      <c r="O613" s="1332"/>
      <c r="P613" s="1332"/>
      <c r="Q613" s="1332"/>
      <c r="R613" s="1332"/>
      <c r="S613" s="1332"/>
      <c r="T613" s="1333"/>
    </row>
    <row r="614" spans="1:20" ht="15" customHeight="1" x14ac:dyDescent="0.2">
      <c r="A614" s="1334"/>
      <c r="B614" s="1224">
        <v>31</v>
      </c>
      <c r="C614" s="1226"/>
      <c r="D614" s="1442"/>
      <c r="E614" s="1442"/>
      <c r="F614" s="1442"/>
      <c r="G614" s="1317"/>
      <c r="H614" s="1317"/>
      <c r="I614" s="1317"/>
      <c r="J614" s="1317"/>
      <c r="K614" s="1317"/>
      <c r="L614" s="1317"/>
      <c r="M614" s="1332"/>
      <c r="N614" s="1332"/>
      <c r="O614" s="1332"/>
      <c r="P614" s="1332"/>
      <c r="Q614" s="1332"/>
      <c r="R614" s="1332"/>
      <c r="S614" s="1332"/>
      <c r="T614" s="1333"/>
    </row>
    <row r="615" spans="1:20" ht="15" customHeight="1" x14ac:dyDescent="0.2">
      <c r="A615" s="1334"/>
      <c r="B615" s="1224">
        <v>32</v>
      </c>
      <c r="C615" s="1226"/>
      <c r="D615" s="1442"/>
      <c r="E615" s="1442"/>
      <c r="F615" s="1442"/>
      <c r="G615" s="1317"/>
      <c r="H615" s="1317"/>
      <c r="I615" s="1317"/>
      <c r="J615" s="1317"/>
      <c r="K615" s="1317"/>
      <c r="L615" s="1317"/>
      <c r="M615" s="1332"/>
      <c r="N615" s="1332"/>
      <c r="O615" s="1332"/>
      <c r="P615" s="1332"/>
      <c r="Q615" s="1332"/>
      <c r="R615" s="1332"/>
      <c r="S615" s="1332"/>
      <c r="T615" s="1333"/>
    </row>
    <row r="616" spans="1:20" ht="15" customHeight="1" x14ac:dyDescent="0.2">
      <c r="A616" s="1334"/>
      <c r="B616" s="1224">
        <v>33</v>
      </c>
      <c r="C616" s="1226"/>
      <c r="D616" s="1442"/>
      <c r="E616" s="1442"/>
      <c r="F616" s="1442"/>
      <c r="G616" s="1317"/>
      <c r="H616" s="1317"/>
      <c r="I616" s="1317"/>
      <c r="J616" s="1317"/>
      <c r="K616" s="1317"/>
      <c r="L616" s="1317"/>
      <c r="M616" s="1332"/>
      <c r="N616" s="1332"/>
      <c r="O616" s="1332"/>
      <c r="P616" s="1332"/>
      <c r="Q616" s="1332"/>
      <c r="R616" s="1332"/>
      <c r="S616" s="1332"/>
      <c r="T616" s="1333"/>
    </row>
    <row r="617" spans="1:20" ht="15" customHeight="1" x14ac:dyDescent="0.2">
      <c r="A617" s="1334"/>
      <c r="B617" s="1224">
        <v>34</v>
      </c>
      <c r="C617" s="1226"/>
      <c r="D617" s="1442"/>
      <c r="E617" s="1442"/>
      <c r="F617" s="1442"/>
      <c r="G617" s="1317"/>
      <c r="H617" s="1317"/>
      <c r="I617" s="1317"/>
      <c r="J617" s="1317"/>
      <c r="K617" s="1317"/>
      <c r="L617" s="1317"/>
      <c r="M617" s="1332"/>
      <c r="N617" s="1332"/>
      <c r="O617" s="1332"/>
      <c r="P617" s="1332"/>
      <c r="Q617" s="1332"/>
      <c r="R617" s="1332"/>
      <c r="S617" s="1332"/>
      <c r="T617" s="1333"/>
    </row>
    <row r="618" spans="1:20" ht="15" customHeight="1" x14ac:dyDescent="0.2">
      <c r="A618" s="1334"/>
      <c r="B618" s="1225">
        <v>35</v>
      </c>
      <c r="C618" s="1227"/>
      <c r="D618" s="1415"/>
      <c r="E618" s="1415"/>
      <c r="F618" s="1415"/>
      <c r="G618" s="1319"/>
      <c r="H618" s="1319"/>
      <c r="I618" s="1319"/>
      <c r="J618" s="1319"/>
      <c r="K618" s="1319"/>
      <c r="L618" s="1319"/>
      <c r="M618" s="1332"/>
      <c r="N618" s="1332"/>
      <c r="O618" s="1332"/>
      <c r="P618" s="1332"/>
      <c r="Q618" s="1332"/>
      <c r="R618" s="1332"/>
      <c r="S618" s="1332"/>
      <c r="T618" s="1333"/>
    </row>
    <row r="619" spans="1:20" s="1212" customFormat="1" ht="45" customHeight="1" x14ac:dyDescent="0.25">
      <c r="A619" s="1247" t="s">
        <v>1295</v>
      </c>
      <c r="B619" s="50"/>
      <c r="C619" s="50"/>
      <c r="D619" s="50"/>
      <c r="E619" s="50"/>
      <c r="F619" s="50"/>
      <c r="G619" s="50"/>
      <c r="H619" s="50"/>
      <c r="I619" s="50"/>
      <c r="J619" s="1331"/>
      <c r="K619" s="1331"/>
      <c r="L619" s="1331"/>
      <c r="M619" s="1331"/>
      <c r="N619" s="1331"/>
      <c r="O619" s="1331"/>
      <c r="P619" s="1331"/>
      <c r="Q619" s="1331"/>
      <c r="R619" s="1331"/>
      <c r="S619" s="1331"/>
      <c r="T619" s="1330"/>
    </row>
    <row r="620" spans="1:20" ht="15" customHeight="1" x14ac:dyDescent="0.2">
      <c r="A620" s="1334"/>
      <c r="B620" s="1332"/>
      <c r="C620" s="1332"/>
      <c r="D620" s="1332"/>
      <c r="E620" s="1332"/>
      <c r="F620" s="1332"/>
      <c r="G620" s="1332"/>
      <c r="H620" s="1332"/>
      <c r="I620" s="1332"/>
      <c r="J620" s="1332"/>
      <c r="K620" s="1332"/>
      <c r="L620" s="1332"/>
      <c r="M620" s="1332"/>
      <c r="N620" s="1332"/>
      <c r="O620" s="1332"/>
      <c r="P620" s="1332"/>
      <c r="Q620" s="1332"/>
      <c r="R620" s="1332"/>
      <c r="S620" s="1332"/>
      <c r="T620" s="1333"/>
    </row>
    <row r="621" spans="1:20" ht="15" customHeight="1" x14ac:dyDescent="0.2">
      <c r="A621" s="1334"/>
      <c r="B621" s="1655" t="s">
        <v>1084</v>
      </c>
      <c r="C621" s="1204">
        <v>41715</v>
      </c>
      <c r="D621" s="1203">
        <v>41716</v>
      </c>
      <c r="E621" s="1203">
        <v>41717</v>
      </c>
      <c r="F621" s="1203">
        <v>41718</v>
      </c>
      <c r="G621" s="1201">
        <v>41719</v>
      </c>
      <c r="H621" s="1201">
        <v>41722</v>
      </c>
      <c r="I621" s="1201">
        <v>41723</v>
      </c>
      <c r="J621" s="1201">
        <v>41724</v>
      </c>
      <c r="K621" s="1201">
        <v>41725</v>
      </c>
      <c r="L621" s="1201">
        <v>41726</v>
      </c>
      <c r="M621" s="1332"/>
      <c r="N621" s="1332"/>
      <c r="O621" s="1332"/>
      <c r="P621" s="1332"/>
      <c r="Q621" s="1332"/>
      <c r="R621" s="1332"/>
      <c r="S621" s="1332"/>
      <c r="T621" s="1333"/>
    </row>
    <row r="622" spans="1:20" ht="15" customHeight="1" x14ac:dyDescent="0.2">
      <c r="A622" s="1334"/>
      <c r="B622" s="1223">
        <v>1</v>
      </c>
      <c r="C622" s="1228"/>
      <c r="D622" s="1219"/>
      <c r="E622" s="1219"/>
      <c r="F622" s="1219"/>
      <c r="G622" s="1318"/>
      <c r="H622" s="1318"/>
      <c r="I622" s="1318"/>
      <c r="J622" s="1318"/>
      <c r="K622" s="1318"/>
      <c r="L622" s="1318"/>
      <c r="M622" s="1332"/>
      <c r="N622" s="1332"/>
      <c r="O622" s="1332"/>
      <c r="P622" s="1332"/>
      <c r="Q622" s="1332"/>
      <c r="R622" s="1332"/>
      <c r="S622" s="1332"/>
      <c r="T622" s="1333"/>
    </row>
    <row r="623" spans="1:20" ht="15" customHeight="1" x14ac:dyDescent="0.2">
      <c r="A623" s="1334"/>
      <c r="B623" s="1224">
        <v>2</v>
      </c>
      <c r="C623" s="1226"/>
      <c r="D623" s="1442"/>
      <c r="E623" s="1442"/>
      <c r="F623" s="1442"/>
      <c r="G623" s="1317"/>
      <c r="H623" s="1317"/>
      <c r="I623" s="1317"/>
      <c r="J623" s="1317"/>
      <c r="K623" s="1317"/>
      <c r="L623" s="1317"/>
      <c r="M623" s="1332"/>
      <c r="N623" s="1332"/>
      <c r="O623" s="1332"/>
      <c r="P623" s="1332"/>
      <c r="Q623" s="1332"/>
      <c r="R623" s="1332"/>
      <c r="S623" s="1332"/>
      <c r="T623" s="1333"/>
    </row>
    <row r="624" spans="1:20" ht="15" customHeight="1" x14ac:dyDescent="0.2">
      <c r="A624" s="1334"/>
      <c r="B624" s="1224">
        <v>3</v>
      </c>
      <c r="C624" s="1226"/>
      <c r="D624" s="1442"/>
      <c r="E624" s="1442"/>
      <c r="F624" s="1442"/>
      <c r="G624" s="1317"/>
      <c r="H624" s="1317"/>
      <c r="I624" s="1317"/>
      <c r="J624" s="1317"/>
      <c r="K624" s="1317"/>
      <c r="L624" s="1317"/>
      <c r="M624" s="1332"/>
      <c r="N624" s="1332"/>
      <c r="O624" s="1332"/>
      <c r="P624" s="1332"/>
      <c r="Q624" s="1332"/>
      <c r="R624" s="1332"/>
      <c r="S624" s="1332"/>
      <c r="T624" s="1333"/>
    </row>
    <row r="625" spans="1:20" ht="15" customHeight="1" x14ac:dyDescent="0.2">
      <c r="A625" s="1334"/>
      <c r="B625" s="1224">
        <v>4</v>
      </c>
      <c r="C625" s="1226"/>
      <c r="D625" s="1442"/>
      <c r="E625" s="1442"/>
      <c r="F625" s="1442"/>
      <c r="G625" s="1317"/>
      <c r="H625" s="1317"/>
      <c r="I625" s="1317"/>
      <c r="J625" s="1317"/>
      <c r="K625" s="1317"/>
      <c r="L625" s="1317"/>
      <c r="M625" s="1332"/>
      <c r="N625" s="1332"/>
      <c r="O625" s="1332"/>
      <c r="P625" s="1332"/>
      <c r="Q625" s="1332"/>
      <c r="R625" s="1332"/>
      <c r="S625" s="1332"/>
      <c r="T625" s="1333"/>
    </row>
    <row r="626" spans="1:20" ht="15" customHeight="1" x14ac:dyDescent="0.2">
      <c r="A626" s="1334"/>
      <c r="B626" s="1224">
        <v>5</v>
      </c>
      <c r="C626" s="1226"/>
      <c r="D626" s="1442"/>
      <c r="E626" s="1442"/>
      <c r="F626" s="1442"/>
      <c r="G626" s="1317"/>
      <c r="H626" s="1317"/>
      <c r="I626" s="1317"/>
      <c r="J626" s="1317"/>
      <c r="K626" s="1317"/>
      <c r="L626" s="1317"/>
      <c r="M626" s="1332"/>
      <c r="N626" s="1332"/>
      <c r="O626" s="1332"/>
      <c r="P626" s="1332"/>
      <c r="Q626" s="1332"/>
      <c r="R626" s="1332"/>
      <c r="S626" s="1332"/>
      <c r="T626" s="1333"/>
    </row>
    <row r="627" spans="1:20" ht="15" customHeight="1" x14ac:dyDescent="0.2">
      <c r="A627" s="1334"/>
      <c r="B627" s="1224">
        <v>6</v>
      </c>
      <c r="C627" s="1226"/>
      <c r="D627" s="1442"/>
      <c r="E627" s="1442"/>
      <c r="F627" s="1442"/>
      <c r="G627" s="1317"/>
      <c r="H627" s="1317"/>
      <c r="I627" s="1317"/>
      <c r="J627" s="1317"/>
      <c r="K627" s="1317"/>
      <c r="L627" s="1317"/>
      <c r="M627" s="1332"/>
      <c r="N627" s="1332"/>
      <c r="O627" s="1332"/>
      <c r="P627" s="1332"/>
      <c r="Q627" s="1332"/>
      <c r="R627" s="1332"/>
      <c r="S627" s="1332"/>
      <c r="T627" s="1333"/>
    </row>
    <row r="628" spans="1:20" ht="15" customHeight="1" x14ac:dyDescent="0.2">
      <c r="A628" s="1334"/>
      <c r="B628" s="1224">
        <v>7</v>
      </c>
      <c r="C628" s="1226"/>
      <c r="D628" s="1442"/>
      <c r="E628" s="1442"/>
      <c r="F628" s="1442"/>
      <c r="G628" s="1317"/>
      <c r="H628" s="1317"/>
      <c r="I628" s="1317"/>
      <c r="J628" s="1317"/>
      <c r="K628" s="1317"/>
      <c r="L628" s="1317"/>
      <c r="M628" s="1332"/>
      <c r="N628" s="1332"/>
      <c r="O628" s="1332"/>
      <c r="P628" s="1332"/>
      <c r="Q628" s="1332"/>
      <c r="R628" s="1332"/>
      <c r="S628" s="1332"/>
      <c r="T628" s="1333"/>
    </row>
    <row r="629" spans="1:20" ht="15" customHeight="1" x14ac:dyDescent="0.2">
      <c r="A629" s="1334"/>
      <c r="B629" s="1224">
        <v>8</v>
      </c>
      <c r="C629" s="1226"/>
      <c r="D629" s="1442"/>
      <c r="E629" s="1442"/>
      <c r="F629" s="1442"/>
      <c r="G629" s="1317"/>
      <c r="H629" s="1317"/>
      <c r="I629" s="1317"/>
      <c r="J629" s="1317"/>
      <c r="K629" s="1317"/>
      <c r="L629" s="1317"/>
      <c r="M629" s="1332"/>
      <c r="N629" s="1332"/>
      <c r="O629" s="1332"/>
      <c r="P629" s="1332"/>
      <c r="Q629" s="1332"/>
      <c r="R629" s="1332"/>
      <c r="S629" s="1332"/>
      <c r="T629" s="1333"/>
    </row>
    <row r="630" spans="1:20" ht="15" customHeight="1" x14ac:dyDescent="0.2">
      <c r="A630" s="1334"/>
      <c r="B630" s="1224">
        <v>9</v>
      </c>
      <c r="C630" s="1226"/>
      <c r="D630" s="1442"/>
      <c r="E630" s="1442"/>
      <c r="F630" s="1442"/>
      <c r="G630" s="1317"/>
      <c r="H630" s="1317"/>
      <c r="I630" s="1317"/>
      <c r="J630" s="1317"/>
      <c r="K630" s="1317"/>
      <c r="L630" s="1317"/>
      <c r="M630" s="1332"/>
      <c r="N630" s="1332"/>
      <c r="O630" s="1332"/>
      <c r="P630" s="1332"/>
      <c r="Q630" s="1332"/>
      <c r="R630" s="1332"/>
      <c r="S630" s="1332"/>
      <c r="T630" s="1333"/>
    </row>
    <row r="631" spans="1:20" ht="15" customHeight="1" x14ac:dyDescent="0.2">
      <c r="A631" s="1334"/>
      <c r="B631" s="1224">
        <v>10</v>
      </c>
      <c r="C631" s="1226"/>
      <c r="D631" s="1442"/>
      <c r="E631" s="1442"/>
      <c r="F631" s="1442"/>
      <c r="G631" s="1317"/>
      <c r="H631" s="1317"/>
      <c r="I631" s="1317"/>
      <c r="J631" s="1317"/>
      <c r="K631" s="1317"/>
      <c r="L631" s="1317"/>
      <c r="M631" s="1332"/>
      <c r="N631" s="1332"/>
      <c r="O631" s="1332"/>
      <c r="P631" s="1332"/>
      <c r="Q631" s="1332"/>
      <c r="R631" s="1332"/>
      <c r="S631" s="1332"/>
      <c r="T631" s="1333"/>
    </row>
    <row r="632" spans="1:20" ht="15" customHeight="1" x14ac:dyDescent="0.2">
      <c r="A632" s="1334"/>
      <c r="B632" s="1224">
        <v>11</v>
      </c>
      <c r="C632" s="1226"/>
      <c r="D632" s="1442"/>
      <c r="E632" s="1442"/>
      <c r="F632" s="1442"/>
      <c r="G632" s="1317"/>
      <c r="H632" s="1317"/>
      <c r="I632" s="1317"/>
      <c r="J632" s="1317"/>
      <c r="K632" s="1317"/>
      <c r="L632" s="1317"/>
      <c r="M632" s="1332"/>
      <c r="N632" s="1332"/>
      <c r="O632" s="1332"/>
      <c r="P632" s="1332"/>
      <c r="Q632" s="1332"/>
      <c r="R632" s="1332"/>
      <c r="S632" s="1332"/>
      <c r="T632" s="1333"/>
    </row>
    <row r="633" spans="1:20" ht="15" customHeight="1" x14ac:dyDescent="0.2">
      <c r="A633" s="1334"/>
      <c r="B633" s="1224">
        <v>12</v>
      </c>
      <c r="C633" s="1226"/>
      <c r="D633" s="1442"/>
      <c r="E633" s="1442"/>
      <c r="F633" s="1442"/>
      <c r="G633" s="1317"/>
      <c r="H633" s="1317"/>
      <c r="I633" s="1317"/>
      <c r="J633" s="1317"/>
      <c r="K633" s="1317"/>
      <c r="L633" s="1317"/>
      <c r="M633" s="1332"/>
      <c r="N633" s="1332"/>
      <c r="O633" s="1332"/>
      <c r="P633" s="1332"/>
      <c r="Q633" s="1332"/>
      <c r="R633" s="1332"/>
      <c r="S633" s="1332"/>
      <c r="T633" s="1333"/>
    </row>
    <row r="634" spans="1:20" ht="15" customHeight="1" x14ac:dyDescent="0.2">
      <c r="A634" s="1334"/>
      <c r="B634" s="1224">
        <v>13</v>
      </c>
      <c r="C634" s="1226"/>
      <c r="D634" s="1442"/>
      <c r="E634" s="1442"/>
      <c r="F634" s="1442"/>
      <c r="G634" s="1317"/>
      <c r="H634" s="1317"/>
      <c r="I634" s="1317"/>
      <c r="J634" s="1317"/>
      <c r="K634" s="1317"/>
      <c r="L634" s="1317"/>
      <c r="M634" s="1332"/>
      <c r="N634" s="1332"/>
      <c r="O634" s="1332"/>
      <c r="P634" s="1332"/>
      <c r="Q634" s="1332"/>
      <c r="R634" s="1332"/>
      <c r="S634" s="1332"/>
      <c r="T634" s="1333"/>
    </row>
    <row r="635" spans="1:20" ht="15" customHeight="1" x14ac:dyDescent="0.2">
      <c r="A635" s="1334"/>
      <c r="B635" s="1224">
        <v>14</v>
      </c>
      <c r="C635" s="1226"/>
      <c r="D635" s="1442"/>
      <c r="E635" s="1442"/>
      <c r="F635" s="1442"/>
      <c r="G635" s="1317"/>
      <c r="H635" s="1317"/>
      <c r="I635" s="1317"/>
      <c r="J635" s="1317"/>
      <c r="K635" s="1317"/>
      <c r="L635" s="1317"/>
      <c r="M635" s="1332"/>
      <c r="N635" s="1332"/>
      <c r="O635" s="1332"/>
      <c r="P635" s="1332"/>
      <c r="Q635" s="1332"/>
      <c r="R635" s="1332"/>
      <c r="S635" s="1332"/>
      <c r="T635" s="1333"/>
    </row>
    <row r="636" spans="1:20" ht="15" customHeight="1" x14ac:dyDescent="0.2">
      <c r="A636" s="1334"/>
      <c r="B636" s="1224">
        <v>15</v>
      </c>
      <c r="C636" s="1226"/>
      <c r="D636" s="1442"/>
      <c r="E636" s="1442"/>
      <c r="F636" s="1442"/>
      <c r="G636" s="1317"/>
      <c r="H636" s="1317"/>
      <c r="I636" s="1317"/>
      <c r="J636" s="1317"/>
      <c r="K636" s="1317"/>
      <c r="L636" s="1317"/>
      <c r="M636" s="1332"/>
      <c r="N636" s="1332"/>
      <c r="O636" s="1332"/>
      <c r="P636" s="1332"/>
      <c r="Q636" s="1332"/>
      <c r="R636" s="1332"/>
      <c r="S636" s="1332"/>
      <c r="T636" s="1333"/>
    </row>
    <row r="637" spans="1:20" ht="15" customHeight="1" x14ac:dyDescent="0.2">
      <c r="A637" s="1334"/>
      <c r="B637" s="1224">
        <v>16</v>
      </c>
      <c r="C637" s="1226"/>
      <c r="D637" s="1442"/>
      <c r="E637" s="1442"/>
      <c r="F637" s="1442"/>
      <c r="G637" s="1317"/>
      <c r="H637" s="1317"/>
      <c r="I637" s="1317"/>
      <c r="J637" s="1317"/>
      <c r="K637" s="1317"/>
      <c r="L637" s="1317"/>
      <c r="M637" s="1332"/>
      <c r="N637" s="1332"/>
      <c r="O637" s="1332"/>
      <c r="P637" s="1332"/>
      <c r="Q637" s="1332"/>
      <c r="R637" s="1332"/>
      <c r="S637" s="1332"/>
      <c r="T637" s="1333"/>
    </row>
    <row r="638" spans="1:20" ht="15" customHeight="1" x14ac:dyDescent="0.2">
      <c r="A638" s="1334"/>
      <c r="B638" s="1224">
        <v>17</v>
      </c>
      <c r="C638" s="1226"/>
      <c r="D638" s="1442"/>
      <c r="E638" s="1442"/>
      <c r="F638" s="1442"/>
      <c r="G638" s="1317"/>
      <c r="H638" s="1317"/>
      <c r="I638" s="1317"/>
      <c r="J638" s="1317"/>
      <c r="K638" s="1317"/>
      <c r="L638" s="1317"/>
      <c r="M638" s="1332"/>
      <c r="N638" s="1332"/>
      <c r="O638" s="1332"/>
      <c r="P638" s="1332"/>
      <c r="Q638" s="1332"/>
      <c r="R638" s="1332"/>
      <c r="S638" s="1332"/>
      <c r="T638" s="1333"/>
    </row>
    <row r="639" spans="1:20" ht="15" customHeight="1" x14ac:dyDescent="0.2">
      <c r="A639" s="1334"/>
      <c r="B639" s="1224">
        <v>18</v>
      </c>
      <c r="C639" s="1226"/>
      <c r="D639" s="1442"/>
      <c r="E639" s="1442"/>
      <c r="F639" s="1442"/>
      <c r="G639" s="1317"/>
      <c r="H639" s="1317"/>
      <c r="I639" s="1317"/>
      <c r="J639" s="1317"/>
      <c r="K639" s="1317"/>
      <c r="L639" s="1317"/>
      <c r="M639" s="1332"/>
      <c r="N639" s="1332"/>
      <c r="O639" s="1332"/>
      <c r="P639" s="1332"/>
      <c r="Q639" s="1332"/>
      <c r="R639" s="1332"/>
      <c r="S639" s="1332"/>
      <c r="T639" s="1333"/>
    </row>
    <row r="640" spans="1:20" ht="15" customHeight="1" x14ac:dyDescent="0.2">
      <c r="A640" s="1334"/>
      <c r="B640" s="1224">
        <v>19</v>
      </c>
      <c r="C640" s="1226"/>
      <c r="D640" s="1442"/>
      <c r="E640" s="1442"/>
      <c r="F640" s="1442"/>
      <c r="G640" s="1317"/>
      <c r="H640" s="1317"/>
      <c r="I640" s="1317"/>
      <c r="J640" s="1317"/>
      <c r="K640" s="1317"/>
      <c r="L640" s="1317"/>
      <c r="M640" s="1332"/>
      <c r="N640" s="1332"/>
      <c r="O640" s="1332"/>
      <c r="P640" s="1332"/>
      <c r="Q640" s="1332"/>
      <c r="R640" s="1332"/>
      <c r="S640" s="1332"/>
      <c r="T640" s="1333"/>
    </row>
    <row r="641" spans="1:20" ht="15" customHeight="1" x14ac:dyDescent="0.2">
      <c r="A641" s="1334"/>
      <c r="B641" s="1224">
        <v>20</v>
      </c>
      <c r="C641" s="1226"/>
      <c r="D641" s="1442"/>
      <c r="E641" s="1442"/>
      <c r="F641" s="1442"/>
      <c r="G641" s="1317"/>
      <c r="H641" s="1317"/>
      <c r="I641" s="1317"/>
      <c r="J641" s="1317"/>
      <c r="K641" s="1317"/>
      <c r="L641" s="1317"/>
      <c r="M641" s="1332"/>
      <c r="N641" s="1332"/>
      <c r="O641" s="1332"/>
      <c r="P641" s="1332"/>
      <c r="Q641" s="1332"/>
      <c r="R641" s="1332"/>
      <c r="S641" s="1332"/>
      <c r="T641" s="1333"/>
    </row>
    <row r="642" spans="1:20" ht="15" customHeight="1" x14ac:dyDescent="0.2">
      <c r="A642" s="1334"/>
      <c r="B642" s="1224">
        <v>21</v>
      </c>
      <c r="C642" s="1226"/>
      <c r="D642" s="1442"/>
      <c r="E642" s="1442"/>
      <c r="F642" s="1442"/>
      <c r="G642" s="1317"/>
      <c r="H642" s="1317"/>
      <c r="I642" s="1317"/>
      <c r="J642" s="1317"/>
      <c r="K642" s="1317"/>
      <c r="L642" s="1317"/>
      <c r="M642" s="1332"/>
      <c r="N642" s="1332"/>
      <c r="O642" s="1332"/>
      <c r="P642" s="1332"/>
      <c r="Q642" s="1332"/>
      <c r="R642" s="1332"/>
      <c r="S642" s="1332"/>
      <c r="T642" s="1333"/>
    </row>
    <row r="643" spans="1:20" ht="15" customHeight="1" x14ac:dyDescent="0.2">
      <c r="A643" s="1334"/>
      <c r="B643" s="1224">
        <v>22</v>
      </c>
      <c r="C643" s="1226"/>
      <c r="D643" s="1442"/>
      <c r="E643" s="1442"/>
      <c r="F643" s="1442"/>
      <c r="G643" s="1317"/>
      <c r="H643" s="1317"/>
      <c r="I643" s="1317"/>
      <c r="J643" s="1317"/>
      <c r="K643" s="1317"/>
      <c r="L643" s="1317"/>
      <c r="M643" s="1332"/>
      <c r="N643" s="1332"/>
      <c r="O643" s="1332"/>
      <c r="P643" s="1332"/>
      <c r="Q643" s="1332"/>
      <c r="R643" s="1332"/>
      <c r="S643" s="1332"/>
      <c r="T643" s="1333"/>
    </row>
    <row r="644" spans="1:20" ht="15" customHeight="1" x14ac:dyDescent="0.2">
      <c r="A644" s="1334"/>
      <c r="B644" s="1224">
        <v>23</v>
      </c>
      <c r="C644" s="1226"/>
      <c r="D644" s="1442"/>
      <c r="E644" s="1442"/>
      <c r="F644" s="1442"/>
      <c r="G644" s="1317"/>
      <c r="H644" s="1317"/>
      <c r="I644" s="1317"/>
      <c r="J644" s="1317"/>
      <c r="K644" s="1317"/>
      <c r="L644" s="1317"/>
      <c r="M644" s="1332"/>
      <c r="N644" s="1332"/>
      <c r="O644" s="1332"/>
      <c r="P644" s="1332"/>
      <c r="Q644" s="1332"/>
      <c r="R644" s="1332"/>
      <c r="S644" s="1332"/>
      <c r="T644" s="1333"/>
    </row>
    <row r="645" spans="1:20" ht="15" customHeight="1" x14ac:dyDescent="0.2">
      <c r="A645" s="1334"/>
      <c r="B645" s="1224">
        <v>24</v>
      </c>
      <c r="C645" s="1226"/>
      <c r="D645" s="1442"/>
      <c r="E645" s="1442"/>
      <c r="F645" s="1442"/>
      <c r="G645" s="1317"/>
      <c r="H645" s="1317"/>
      <c r="I645" s="1317"/>
      <c r="J645" s="1317"/>
      <c r="K645" s="1317"/>
      <c r="L645" s="1317"/>
      <c r="M645" s="1332"/>
      <c r="N645" s="1332"/>
      <c r="O645" s="1332"/>
      <c r="P645" s="1332"/>
      <c r="Q645" s="1332"/>
      <c r="R645" s="1332"/>
      <c r="S645" s="1332"/>
      <c r="T645" s="1333"/>
    </row>
    <row r="646" spans="1:20" ht="15" customHeight="1" x14ac:dyDescent="0.2">
      <c r="A646" s="1334"/>
      <c r="B646" s="1224">
        <v>25</v>
      </c>
      <c r="C646" s="1226"/>
      <c r="D646" s="1442"/>
      <c r="E646" s="1442"/>
      <c r="F646" s="1442"/>
      <c r="G646" s="1317"/>
      <c r="H646" s="1317"/>
      <c r="I646" s="1317"/>
      <c r="J646" s="1317"/>
      <c r="K646" s="1317"/>
      <c r="L646" s="1317"/>
      <c r="M646" s="1332"/>
      <c r="N646" s="1332"/>
      <c r="O646" s="1332"/>
      <c r="P646" s="1332"/>
      <c r="Q646" s="1332"/>
      <c r="R646" s="1332"/>
      <c r="S646" s="1332"/>
      <c r="T646" s="1333"/>
    </row>
    <row r="647" spans="1:20" ht="15" customHeight="1" x14ac:dyDescent="0.2">
      <c r="A647" s="1334"/>
      <c r="B647" s="1224">
        <v>26</v>
      </c>
      <c r="C647" s="1226"/>
      <c r="D647" s="1442"/>
      <c r="E647" s="1442"/>
      <c r="F647" s="1442"/>
      <c r="G647" s="1317"/>
      <c r="H647" s="1317"/>
      <c r="I647" s="1317"/>
      <c r="J647" s="1317"/>
      <c r="K647" s="1317"/>
      <c r="L647" s="1317"/>
      <c r="M647" s="1332"/>
      <c r="N647" s="1332"/>
      <c r="O647" s="1332"/>
      <c r="P647" s="1332"/>
      <c r="Q647" s="1332"/>
      <c r="R647" s="1332"/>
      <c r="S647" s="1332"/>
      <c r="T647" s="1333"/>
    </row>
    <row r="648" spans="1:20" ht="15" customHeight="1" x14ac:dyDescent="0.2">
      <c r="A648" s="1334"/>
      <c r="B648" s="1224">
        <v>27</v>
      </c>
      <c r="C648" s="1226"/>
      <c r="D648" s="1442"/>
      <c r="E648" s="1442"/>
      <c r="F648" s="1442"/>
      <c r="G648" s="1317"/>
      <c r="H648" s="1317"/>
      <c r="I648" s="1317"/>
      <c r="J648" s="1317"/>
      <c r="K648" s="1317"/>
      <c r="L648" s="1317"/>
      <c r="M648" s="1332"/>
      <c r="N648" s="1332"/>
      <c r="O648" s="1332"/>
      <c r="P648" s="1332"/>
      <c r="Q648" s="1332"/>
      <c r="R648" s="1332"/>
      <c r="S648" s="1332"/>
      <c r="T648" s="1333"/>
    </row>
    <row r="649" spans="1:20" ht="15" customHeight="1" x14ac:dyDescent="0.2">
      <c r="A649" s="1334"/>
      <c r="B649" s="1224">
        <v>28</v>
      </c>
      <c r="C649" s="1226"/>
      <c r="D649" s="1442"/>
      <c r="E649" s="1442"/>
      <c r="F649" s="1442"/>
      <c r="G649" s="1317"/>
      <c r="H649" s="1317"/>
      <c r="I649" s="1317"/>
      <c r="J649" s="1317"/>
      <c r="K649" s="1317"/>
      <c r="L649" s="1317"/>
      <c r="M649" s="1332"/>
      <c r="N649" s="1332"/>
      <c r="O649" s="1332"/>
      <c r="P649" s="1332"/>
      <c r="Q649" s="1332"/>
      <c r="R649" s="1332"/>
      <c r="S649" s="1332"/>
      <c r="T649" s="1333"/>
    </row>
    <row r="650" spans="1:20" ht="15" customHeight="1" x14ac:dyDescent="0.2">
      <c r="A650" s="1334"/>
      <c r="B650" s="1224">
        <v>29</v>
      </c>
      <c r="C650" s="1226"/>
      <c r="D650" s="1442"/>
      <c r="E650" s="1442"/>
      <c r="F650" s="1442"/>
      <c r="G650" s="1317"/>
      <c r="H650" s="1317"/>
      <c r="I650" s="1317"/>
      <c r="J650" s="1317"/>
      <c r="K650" s="1317"/>
      <c r="L650" s="1317"/>
      <c r="M650" s="1332"/>
      <c r="N650" s="1332"/>
      <c r="O650" s="1332"/>
      <c r="P650" s="1332"/>
      <c r="Q650" s="1332"/>
      <c r="R650" s="1332"/>
      <c r="S650" s="1332"/>
      <c r="T650" s="1333"/>
    </row>
    <row r="651" spans="1:20" ht="15" customHeight="1" x14ac:dyDescent="0.2">
      <c r="A651" s="1334"/>
      <c r="B651" s="1224">
        <v>30</v>
      </c>
      <c r="C651" s="1226"/>
      <c r="D651" s="1442"/>
      <c r="E651" s="1442"/>
      <c r="F651" s="1442"/>
      <c r="G651" s="1317"/>
      <c r="H651" s="1317"/>
      <c r="I651" s="1317"/>
      <c r="J651" s="1317"/>
      <c r="K651" s="1317"/>
      <c r="L651" s="1317"/>
      <c r="M651" s="1332"/>
      <c r="N651" s="1332"/>
      <c r="O651" s="1332"/>
      <c r="P651" s="1332"/>
      <c r="Q651" s="1332"/>
      <c r="R651" s="1332"/>
      <c r="S651" s="1332"/>
      <c r="T651" s="1333"/>
    </row>
    <row r="652" spans="1:20" ht="15" customHeight="1" x14ac:dyDescent="0.2">
      <c r="A652" s="1334"/>
      <c r="B652" s="1224">
        <v>31</v>
      </c>
      <c r="C652" s="1226"/>
      <c r="D652" s="1442"/>
      <c r="E652" s="1442"/>
      <c r="F652" s="1442"/>
      <c r="G652" s="1317"/>
      <c r="H652" s="1317"/>
      <c r="I652" s="1317"/>
      <c r="J652" s="1317"/>
      <c r="K652" s="1317"/>
      <c r="L652" s="1317"/>
      <c r="M652" s="1332"/>
      <c r="N652" s="1332"/>
      <c r="O652" s="1332"/>
      <c r="P652" s="1332"/>
      <c r="Q652" s="1332"/>
      <c r="R652" s="1332"/>
      <c r="S652" s="1332"/>
      <c r="T652" s="1333"/>
    </row>
    <row r="653" spans="1:20" ht="15" customHeight="1" x14ac:dyDescent="0.2">
      <c r="A653" s="1334"/>
      <c r="B653" s="1224">
        <v>32</v>
      </c>
      <c r="C653" s="1226"/>
      <c r="D653" s="1442"/>
      <c r="E653" s="1442"/>
      <c r="F653" s="1442"/>
      <c r="G653" s="1317"/>
      <c r="H653" s="1317"/>
      <c r="I653" s="1317"/>
      <c r="J653" s="1317"/>
      <c r="K653" s="1317"/>
      <c r="L653" s="1317"/>
      <c r="M653" s="1332"/>
      <c r="N653" s="1332"/>
      <c r="O653" s="1332"/>
      <c r="P653" s="1332"/>
      <c r="Q653" s="1332"/>
      <c r="R653" s="1332"/>
      <c r="S653" s="1332"/>
      <c r="T653" s="1333"/>
    </row>
    <row r="654" spans="1:20" ht="15" customHeight="1" x14ac:dyDescent="0.2">
      <c r="A654" s="1334"/>
      <c r="B654" s="1224">
        <v>33</v>
      </c>
      <c r="C654" s="1226"/>
      <c r="D654" s="1442"/>
      <c r="E654" s="1442"/>
      <c r="F654" s="1442"/>
      <c r="G654" s="1317"/>
      <c r="H654" s="1317"/>
      <c r="I654" s="1317"/>
      <c r="J654" s="1317"/>
      <c r="K654" s="1317"/>
      <c r="L654" s="1317"/>
      <c r="M654" s="1332"/>
      <c r="N654" s="1332"/>
      <c r="O654" s="1332"/>
      <c r="P654" s="1332"/>
      <c r="Q654" s="1332"/>
      <c r="R654" s="1332"/>
      <c r="S654" s="1332"/>
      <c r="T654" s="1333"/>
    </row>
    <row r="655" spans="1:20" ht="15" customHeight="1" x14ac:dyDescent="0.2">
      <c r="A655" s="1334"/>
      <c r="B655" s="1224">
        <v>34</v>
      </c>
      <c r="C655" s="1226"/>
      <c r="D655" s="1442"/>
      <c r="E655" s="1442"/>
      <c r="F655" s="1442"/>
      <c r="G655" s="1317"/>
      <c r="H655" s="1317"/>
      <c r="I655" s="1317"/>
      <c r="J655" s="1317"/>
      <c r="K655" s="1317"/>
      <c r="L655" s="1317"/>
      <c r="M655" s="1332"/>
      <c r="N655" s="1332"/>
      <c r="O655" s="1332"/>
      <c r="P655" s="1332"/>
      <c r="Q655" s="1332"/>
      <c r="R655" s="1332"/>
      <c r="S655" s="1332"/>
      <c r="T655" s="1333"/>
    </row>
    <row r="656" spans="1:20" ht="15" customHeight="1" x14ac:dyDescent="0.2">
      <c r="A656" s="1334"/>
      <c r="B656" s="1225">
        <v>35</v>
      </c>
      <c r="C656" s="1227"/>
      <c r="D656" s="1415"/>
      <c r="E656" s="1415"/>
      <c r="F656" s="1415"/>
      <c r="G656" s="1319"/>
      <c r="H656" s="1319"/>
      <c r="I656" s="1319"/>
      <c r="J656" s="1319"/>
      <c r="K656" s="1319"/>
      <c r="L656" s="1319"/>
      <c r="M656" s="1332"/>
      <c r="N656" s="1332"/>
      <c r="O656" s="1332"/>
      <c r="P656" s="1332"/>
      <c r="Q656" s="1332"/>
      <c r="R656" s="1332"/>
      <c r="S656" s="1332"/>
      <c r="T656" s="1333"/>
    </row>
    <row r="657" spans="1:20" ht="15.75" x14ac:dyDescent="0.2">
      <c r="A657" s="1334"/>
      <c r="B657" s="1210"/>
      <c r="C657" s="1210"/>
      <c r="D657" s="1210"/>
      <c r="E657" s="1210"/>
      <c r="F657" s="1210"/>
      <c r="G657" s="1210"/>
      <c r="H657" s="1210"/>
      <c r="I657" s="1210"/>
      <c r="J657" s="1292"/>
      <c r="K657" s="1292"/>
      <c r="L657" s="1292"/>
      <c r="M657" s="1332"/>
      <c r="N657" s="1332"/>
      <c r="O657" s="1332"/>
      <c r="P657" s="1332"/>
      <c r="Q657" s="1332"/>
      <c r="R657" s="1332"/>
      <c r="S657" s="1332"/>
      <c r="T657" s="1333"/>
    </row>
    <row r="658" spans="1:20" ht="30" customHeight="1" x14ac:dyDescent="0.25">
      <c r="A658" s="1245" t="s">
        <v>1294</v>
      </c>
      <c r="B658" s="1210"/>
      <c r="C658" s="1210"/>
      <c r="D658" s="1210"/>
      <c r="E658" s="1210"/>
      <c r="F658" s="1210"/>
      <c r="G658" s="1210"/>
      <c r="H658" s="1210"/>
      <c r="I658" s="1210"/>
      <c r="J658" s="1292"/>
      <c r="K658" s="1292"/>
      <c r="L658" s="1292"/>
      <c r="M658" s="1292"/>
      <c r="N658" s="1292"/>
      <c r="O658" s="1292"/>
      <c r="P658" s="1292"/>
      <c r="Q658" s="1292"/>
      <c r="R658" s="1292"/>
      <c r="S658" s="1292"/>
      <c r="T658" s="1293"/>
    </row>
    <row r="659" spans="1:20" ht="15" customHeight="1" x14ac:dyDescent="0.2">
      <c r="A659" s="1334"/>
      <c r="B659" s="1332"/>
      <c r="C659" s="1332"/>
      <c r="D659" s="1332"/>
      <c r="E659" s="1332"/>
      <c r="F659" s="1332"/>
      <c r="G659" s="1332"/>
      <c r="H659" s="1332"/>
      <c r="I659" s="1332"/>
      <c r="J659" s="1332"/>
      <c r="K659" s="1332"/>
      <c r="L659" s="1332"/>
      <c r="M659" s="1332"/>
      <c r="N659" s="1332"/>
      <c r="O659" s="1332"/>
      <c r="P659" s="1332"/>
      <c r="Q659" s="1332"/>
      <c r="R659" s="1332"/>
      <c r="S659" s="1332"/>
      <c r="T659" s="1333"/>
    </row>
    <row r="660" spans="1:20" ht="15" customHeight="1" x14ac:dyDescent="0.2">
      <c r="A660" s="1334"/>
      <c r="B660" s="1655" t="s">
        <v>1084</v>
      </c>
      <c r="C660" s="1236">
        <v>41715</v>
      </c>
      <c r="D660" s="1237">
        <v>41716</v>
      </c>
      <c r="E660" s="1237">
        <v>41717</v>
      </c>
      <c r="F660" s="1237">
        <v>41718</v>
      </c>
      <c r="G660" s="1238">
        <v>41719</v>
      </c>
      <c r="H660" s="1238">
        <v>41722</v>
      </c>
      <c r="I660" s="1238">
        <v>41723</v>
      </c>
      <c r="J660" s="1238">
        <v>41724</v>
      </c>
      <c r="K660" s="1238">
        <v>41725</v>
      </c>
      <c r="L660" s="1238">
        <v>41726</v>
      </c>
      <c r="M660" s="1332"/>
      <c r="N660" s="1332"/>
      <c r="O660" s="1332"/>
      <c r="P660" s="1332"/>
      <c r="Q660" s="1332"/>
      <c r="R660" s="1332"/>
      <c r="S660" s="1332"/>
      <c r="T660" s="1333"/>
    </row>
    <row r="661" spans="1:20" ht="15" customHeight="1" x14ac:dyDescent="0.2">
      <c r="A661" s="1334"/>
      <c r="B661" s="1233">
        <v>1</v>
      </c>
      <c r="C661" s="1242" t="str">
        <f>IF(AND(ISNUMBER(C699),ISNUMBER(C737),ISNUMBER(C775)),C699*C737/C775,"")</f>
        <v/>
      </c>
      <c r="D661" s="1242" t="str">
        <f t="shared" ref="D661:L661" si="140">IF(AND(ISNUMBER(D699),ISNUMBER(D737),ISNUMBER(D775)),D699*D737/D775,"")</f>
        <v/>
      </c>
      <c r="E661" s="1242" t="str">
        <f t="shared" si="140"/>
        <v/>
      </c>
      <c r="F661" s="1242" t="str">
        <f t="shared" si="140"/>
        <v/>
      </c>
      <c r="G661" s="1242" t="str">
        <f t="shared" si="140"/>
        <v/>
      </c>
      <c r="H661" s="1242" t="str">
        <f t="shared" si="140"/>
        <v/>
      </c>
      <c r="I661" s="1242" t="str">
        <f t="shared" si="140"/>
        <v/>
      </c>
      <c r="J661" s="1242" t="str">
        <f t="shared" si="140"/>
        <v/>
      </c>
      <c r="K661" s="1242" t="str">
        <f t="shared" si="140"/>
        <v/>
      </c>
      <c r="L661" s="1272" t="str">
        <f t="shared" si="140"/>
        <v/>
      </c>
      <c r="M661" s="1332"/>
      <c r="N661" s="1332"/>
      <c r="O661" s="1332"/>
      <c r="P661" s="1332"/>
      <c r="Q661" s="1332"/>
      <c r="R661" s="1332"/>
      <c r="S661" s="1332"/>
      <c r="T661" s="1333"/>
    </row>
    <row r="662" spans="1:20" ht="15" customHeight="1" x14ac:dyDescent="0.2">
      <c r="A662" s="1334"/>
      <c r="B662" s="1234">
        <v>2</v>
      </c>
      <c r="C662" s="1239" t="str">
        <f t="shared" ref="C662:L662" si="141">IF(AND(ISNUMBER(C700),ISNUMBER(C738),ISNUMBER(C776)),C700*C738/C776,"")</f>
        <v/>
      </c>
      <c r="D662" s="1239" t="str">
        <f t="shared" si="141"/>
        <v/>
      </c>
      <c r="E662" s="1239" t="str">
        <f t="shared" si="141"/>
        <v/>
      </c>
      <c r="F662" s="1239" t="str">
        <f t="shared" si="141"/>
        <v/>
      </c>
      <c r="G662" s="1239" t="str">
        <f t="shared" si="141"/>
        <v/>
      </c>
      <c r="H662" s="1239" t="str">
        <f t="shared" si="141"/>
        <v/>
      </c>
      <c r="I662" s="1239" t="str">
        <f t="shared" si="141"/>
        <v/>
      </c>
      <c r="J662" s="1239" t="str">
        <f t="shared" si="141"/>
        <v/>
      </c>
      <c r="K662" s="1239" t="str">
        <f t="shared" si="141"/>
        <v/>
      </c>
      <c r="L662" s="1271" t="str">
        <f t="shared" si="141"/>
        <v/>
      </c>
      <c r="M662" s="1332"/>
      <c r="N662" s="1332"/>
      <c r="O662" s="1332"/>
      <c r="P662" s="1332"/>
      <c r="Q662" s="1332"/>
      <c r="R662" s="1332"/>
      <c r="S662" s="1332"/>
      <c r="T662" s="1333"/>
    </row>
    <row r="663" spans="1:20" ht="15" customHeight="1" x14ac:dyDescent="0.2">
      <c r="A663" s="1334"/>
      <c r="B663" s="1234">
        <v>3</v>
      </c>
      <c r="C663" s="1239" t="str">
        <f t="shared" ref="C663:L663" si="142">IF(AND(ISNUMBER(C701),ISNUMBER(C739),ISNUMBER(C777)),C701*C739/C777,"")</f>
        <v/>
      </c>
      <c r="D663" s="1239" t="str">
        <f t="shared" si="142"/>
        <v/>
      </c>
      <c r="E663" s="1239" t="str">
        <f t="shared" si="142"/>
        <v/>
      </c>
      <c r="F663" s="1239" t="str">
        <f t="shared" si="142"/>
        <v/>
      </c>
      <c r="G663" s="1239" t="str">
        <f t="shared" si="142"/>
        <v/>
      </c>
      <c r="H663" s="1239" t="str">
        <f t="shared" si="142"/>
        <v/>
      </c>
      <c r="I663" s="1239" t="str">
        <f t="shared" si="142"/>
        <v/>
      </c>
      <c r="J663" s="1239" t="str">
        <f t="shared" si="142"/>
        <v/>
      </c>
      <c r="K663" s="1239" t="str">
        <f t="shared" si="142"/>
        <v/>
      </c>
      <c r="L663" s="1271" t="str">
        <f t="shared" si="142"/>
        <v/>
      </c>
      <c r="M663" s="1332"/>
      <c r="N663" s="1332"/>
      <c r="O663" s="1332"/>
      <c r="P663" s="1332"/>
      <c r="Q663" s="1332"/>
      <c r="R663" s="1332"/>
      <c r="S663" s="1332"/>
      <c r="T663" s="1333"/>
    </row>
    <row r="664" spans="1:20" ht="15" customHeight="1" x14ac:dyDescent="0.2">
      <c r="A664" s="1334"/>
      <c r="B664" s="1234">
        <v>4</v>
      </c>
      <c r="C664" s="1239" t="str">
        <f t="shared" ref="C664:L664" si="143">IF(AND(ISNUMBER(C702),ISNUMBER(C740),ISNUMBER(C778)),C702*C740/C778,"")</f>
        <v/>
      </c>
      <c r="D664" s="1239" t="str">
        <f t="shared" si="143"/>
        <v/>
      </c>
      <c r="E664" s="1239" t="str">
        <f t="shared" si="143"/>
        <v/>
      </c>
      <c r="F664" s="1239" t="str">
        <f t="shared" si="143"/>
        <v/>
      </c>
      <c r="G664" s="1239" t="str">
        <f t="shared" si="143"/>
        <v/>
      </c>
      <c r="H664" s="1239" t="str">
        <f t="shared" si="143"/>
        <v/>
      </c>
      <c r="I664" s="1239" t="str">
        <f t="shared" si="143"/>
        <v/>
      </c>
      <c r="J664" s="1239" t="str">
        <f t="shared" si="143"/>
        <v/>
      </c>
      <c r="K664" s="1239" t="str">
        <f t="shared" si="143"/>
        <v/>
      </c>
      <c r="L664" s="1271" t="str">
        <f t="shared" si="143"/>
        <v/>
      </c>
      <c r="M664" s="1332"/>
      <c r="N664" s="1332"/>
      <c r="O664" s="1332"/>
      <c r="P664" s="1332"/>
      <c r="Q664" s="1332"/>
      <c r="R664" s="1332"/>
      <c r="S664" s="1332"/>
      <c r="T664" s="1333"/>
    </row>
    <row r="665" spans="1:20" ht="15" customHeight="1" x14ac:dyDescent="0.2">
      <c r="A665" s="1334"/>
      <c r="B665" s="1234">
        <v>5</v>
      </c>
      <c r="C665" s="1239" t="str">
        <f t="shared" ref="C665:L665" si="144">IF(AND(ISNUMBER(C703),ISNUMBER(C741),ISNUMBER(C779)),C703*C741/C779,"")</f>
        <v/>
      </c>
      <c r="D665" s="1239" t="str">
        <f t="shared" si="144"/>
        <v/>
      </c>
      <c r="E665" s="1239" t="str">
        <f t="shared" si="144"/>
        <v/>
      </c>
      <c r="F665" s="1239" t="str">
        <f t="shared" si="144"/>
        <v/>
      </c>
      <c r="G665" s="1239" t="str">
        <f t="shared" si="144"/>
        <v/>
      </c>
      <c r="H665" s="1239" t="str">
        <f t="shared" si="144"/>
        <v/>
      </c>
      <c r="I665" s="1239" t="str">
        <f t="shared" si="144"/>
        <v/>
      </c>
      <c r="J665" s="1239" t="str">
        <f t="shared" si="144"/>
        <v/>
      </c>
      <c r="K665" s="1239" t="str">
        <f t="shared" si="144"/>
        <v/>
      </c>
      <c r="L665" s="1271" t="str">
        <f t="shared" si="144"/>
        <v/>
      </c>
      <c r="M665" s="1332"/>
      <c r="N665" s="1332"/>
      <c r="O665" s="1332"/>
      <c r="P665" s="1332"/>
      <c r="Q665" s="1332"/>
      <c r="R665" s="1332"/>
      <c r="S665" s="1332"/>
      <c r="T665" s="1333"/>
    </row>
    <row r="666" spans="1:20" ht="15" customHeight="1" x14ac:dyDescent="0.2">
      <c r="A666" s="1334"/>
      <c r="B666" s="1234">
        <v>6</v>
      </c>
      <c r="C666" s="1239" t="str">
        <f t="shared" ref="C666:L666" si="145">IF(AND(ISNUMBER(C704),ISNUMBER(C742),ISNUMBER(C780)),C704*C742/C780,"")</f>
        <v/>
      </c>
      <c r="D666" s="1239" t="str">
        <f t="shared" si="145"/>
        <v/>
      </c>
      <c r="E666" s="1239" t="str">
        <f t="shared" si="145"/>
        <v/>
      </c>
      <c r="F666" s="1239" t="str">
        <f t="shared" si="145"/>
        <v/>
      </c>
      <c r="G666" s="1239" t="str">
        <f t="shared" si="145"/>
        <v/>
      </c>
      <c r="H666" s="1239" t="str">
        <f t="shared" si="145"/>
        <v/>
      </c>
      <c r="I666" s="1239" t="str">
        <f t="shared" si="145"/>
        <v/>
      </c>
      <c r="J666" s="1239" t="str">
        <f t="shared" si="145"/>
        <v/>
      </c>
      <c r="K666" s="1239" t="str">
        <f t="shared" si="145"/>
        <v/>
      </c>
      <c r="L666" s="1271" t="str">
        <f t="shared" si="145"/>
        <v/>
      </c>
      <c r="M666" s="1332"/>
      <c r="N666" s="1332"/>
      <c r="O666" s="1332"/>
      <c r="P666" s="1332"/>
      <c r="Q666" s="1332"/>
      <c r="R666" s="1332"/>
      <c r="S666" s="1332"/>
      <c r="T666" s="1333"/>
    </row>
    <row r="667" spans="1:20" ht="15" customHeight="1" x14ac:dyDescent="0.2">
      <c r="A667" s="1334"/>
      <c r="B667" s="1234">
        <v>7</v>
      </c>
      <c r="C667" s="1239" t="str">
        <f t="shared" ref="C667:L667" si="146">IF(AND(ISNUMBER(C705),ISNUMBER(C743),ISNUMBER(C781)),C705*C743/C781,"")</f>
        <v/>
      </c>
      <c r="D667" s="1239" t="str">
        <f t="shared" si="146"/>
        <v/>
      </c>
      <c r="E667" s="1239" t="str">
        <f t="shared" si="146"/>
        <v/>
      </c>
      <c r="F667" s="1239" t="str">
        <f t="shared" si="146"/>
        <v/>
      </c>
      <c r="G667" s="1239" t="str">
        <f t="shared" si="146"/>
        <v/>
      </c>
      <c r="H667" s="1239" t="str">
        <f t="shared" si="146"/>
        <v/>
      </c>
      <c r="I667" s="1239" t="str">
        <f t="shared" si="146"/>
        <v/>
      </c>
      <c r="J667" s="1239" t="str">
        <f t="shared" si="146"/>
        <v/>
      </c>
      <c r="K667" s="1239" t="str">
        <f t="shared" si="146"/>
        <v/>
      </c>
      <c r="L667" s="1271" t="str">
        <f t="shared" si="146"/>
        <v/>
      </c>
      <c r="M667" s="1332"/>
      <c r="N667" s="1332"/>
      <c r="O667" s="1332"/>
      <c r="P667" s="1332"/>
      <c r="Q667" s="1332"/>
      <c r="R667" s="1332"/>
      <c r="S667" s="1332"/>
      <c r="T667" s="1333"/>
    </row>
    <row r="668" spans="1:20" ht="15" customHeight="1" x14ac:dyDescent="0.2">
      <c r="A668" s="1334"/>
      <c r="B668" s="1234">
        <v>8</v>
      </c>
      <c r="C668" s="1239" t="str">
        <f t="shared" ref="C668:L668" si="147">IF(AND(ISNUMBER(C706),ISNUMBER(C744),ISNUMBER(C782)),C706*C744/C782,"")</f>
        <v/>
      </c>
      <c r="D668" s="1239" t="str">
        <f t="shared" si="147"/>
        <v/>
      </c>
      <c r="E668" s="1239" t="str">
        <f t="shared" si="147"/>
        <v/>
      </c>
      <c r="F668" s="1239" t="str">
        <f t="shared" si="147"/>
        <v/>
      </c>
      <c r="G668" s="1239" t="str">
        <f t="shared" si="147"/>
        <v/>
      </c>
      <c r="H668" s="1239" t="str">
        <f t="shared" si="147"/>
        <v/>
      </c>
      <c r="I668" s="1239" t="str">
        <f t="shared" si="147"/>
        <v/>
      </c>
      <c r="J668" s="1239" t="str">
        <f t="shared" si="147"/>
        <v/>
      </c>
      <c r="K668" s="1239" t="str">
        <f t="shared" si="147"/>
        <v/>
      </c>
      <c r="L668" s="1271" t="str">
        <f t="shared" si="147"/>
        <v/>
      </c>
      <c r="M668" s="1332"/>
      <c r="N668" s="1332"/>
      <c r="O668" s="1332"/>
      <c r="P668" s="1332"/>
      <c r="Q668" s="1332"/>
      <c r="R668" s="1332"/>
      <c r="S668" s="1332"/>
      <c r="T668" s="1333"/>
    </row>
    <row r="669" spans="1:20" ht="15" customHeight="1" x14ac:dyDescent="0.2">
      <c r="A669" s="1334"/>
      <c r="B669" s="1234">
        <v>9</v>
      </c>
      <c r="C669" s="1239" t="str">
        <f t="shared" ref="C669:L669" si="148">IF(AND(ISNUMBER(C707),ISNUMBER(C745),ISNUMBER(C783)),C707*C745/C783,"")</f>
        <v/>
      </c>
      <c r="D669" s="1239" t="str">
        <f t="shared" si="148"/>
        <v/>
      </c>
      <c r="E669" s="1239" t="str">
        <f t="shared" si="148"/>
        <v/>
      </c>
      <c r="F669" s="1239" t="str">
        <f t="shared" si="148"/>
        <v/>
      </c>
      <c r="G669" s="1239" t="str">
        <f t="shared" si="148"/>
        <v/>
      </c>
      <c r="H669" s="1239" t="str">
        <f t="shared" si="148"/>
        <v/>
      </c>
      <c r="I669" s="1239" t="str">
        <f t="shared" si="148"/>
        <v/>
      </c>
      <c r="J669" s="1239" t="str">
        <f t="shared" si="148"/>
        <v/>
      </c>
      <c r="K669" s="1239" t="str">
        <f t="shared" si="148"/>
        <v/>
      </c>
      <c r="L669" s="1271" t="str">
        <f t="shared" si="148"/>
        <v/>
      </c>
      <c r="M669" s="1332"/>
      <c r="N669" s="1332"/>
      <c r="O669" s="1332"/>
      <c r="P669" s="1332"/>
      <c r="Q669" s="1332"/>
      <c r="R669" s="1332"/>
      <c r="S669" s="1332"/>
      <c r="T669" s="1333"/>
    </row>
    <row r="670" spans="1:20" ht="15" customHeight="1" x14ac:dyDescent="0.2">
      <c r="A670" s="1334"/>
      <c r="B670" s="1234">
        <v>10</v>
      </c>
      <c r="C670" s="1239" t="str">
        <f t="shared" ref="C670:L670" si="149">IF(AND(ISNUMBER(C708),ISNUMBER(C746),ISNUMBER(C784)),C708*C746/C784,"")</f>
        <v/>
      </c>
      <c r="D670" s="1239" t="str">
        <f t="shared" si="149"/>
        <v/>
      </c>
      <c r="E670" s="1239" t="str">
        <f t="shared" si="149"/>
        <v/>
      </c>
      <c r="F670" s="1239" t="str">
        <f t="shared" si="149"/>
        <v/>
      </c>
      <c r="G670" s="1239" t="str">
        <f t="shared" si="149"/>
        <v/>
      </c>
      <c r="H670" s="1239" t="str">
        <f t="shared" si="149"/>
        <v/>
      </c>
      <c r="I670" s="1239" t="str">
        <f t="shared" si="149"/>
        <v/>
      </c>
      <c r="J670" s="1239" t="str">
        <f t="shared" si="149"/>
        <v/>
      </c>
      <c r="K670" s="1239" t="str">
        <f t="shared" si="149"/>
        <v/>
      </c>
      <c r="L670" s="1271" t="str">
        <f t="shared" si="149"/>
        <v/>
      </c>
      <c r="M670" s="1332"/>
      <c r="N670" s="1332"/>
      <c r="O670" s="1332"/>
      <c r="P670" s="1332"/>
      <c r="Q670" s="1332"/>
      <c r="R670" s="1332"/>
      <c r="S670" s="1332"/>
      <c r="T670" s="1333"/>
    </row>
    <row r="671" spans="1:20" ht="15" customHeight="1" x14ac:dyDescent="0.2">
      <c r="A671" s="1334"/>
      <c r="B671" s="1234">
        <v>11</v>
      </c>
      <c r="C671" s="1239" t="str">
        <f t="shared" ref="C671:L671" si="150">IF(AND(ISNUMBER(C709),ISNUMBER(C747),ISNUMBER(C785)),C709*C747/C785,"")</f>
        <v/>
      </c>
      <c r="D671" s="1239" t="str">
        <f t="shared" si="150"/>
        <v/>
      </c>
      <c r="E671" s="1239" t="str">
        <f t="shared" si="150"/>
        <v/>
      </c>
      <c r="F671" s="1239" t="str">
        <f t="shared" si="150"/>
        <v/>
      </c>
      <c r="G671" s="1239" t="str">
        <f t="shared" si="150"/>
        <v/>
      </c>
      <c r="H671" s="1239" t="str">
        <f t="shared" si="150"/>
        <v/>
      </c>
      <c r="I671" s="1239" t="str">
        <f t="shared" si="150"/>
        <v/>
      </c>
      <c r="J671" s="1239" t="str">
        <f t="shared" si="150"/>
        <v/>
      </c>
      <c r="K671" s="1239" t="str">
        <f t="shared" si="150"/>
        <v/>
      </c>
      <c r="L671" s="1271" t="str">
        <f t="shared" si="150"/>
        <v/>
      </c>
      <c r="M671" s="1332"/>
      <c r="N671" s="1332"/>
      <c r="O671" s="1332"/>
      <c r="P671" s="1332"/>
      <c r="Q671" s="1332"/>
      <c r="R671" s="1332"/>
      <c r="S671" s="1332"/>
      <c r="T671" s="1333"/>
    </row>
    <row r="672" spans="1:20" ht="15" customHeight="1" x14ac:dyDescent="0.2">
      <c r="A672" s="1334"/>
      <c r="B672" s="1234">
        <v>12</v>
      </c>
      <c r="C672" s="1239" t="str">
        <f t="shared" ref="C672:L672" si="151">IF(AND(ISNUMBER(C710),ISNUMBER(C748),ISNUMBER(C786)),C710*C748/C786,"")</f>
        <v/>
      </c>
      <c r="D672" s="1239" t="str">
        <f t="shared" si="151"/>
        <v/>
      </c>
      <c r="E672" s="1239" t="str">
        <f t="shared" si="151"/>
        <v/>
      </c>
      <c r="F672" s="1239" t="str">
        <f t="shared" si="151"/>
        <v/>
      </c>
      <c r="G672" s="1239" t="str">
        <f t="shared" si="151"/>
        <v/>
      </c>
      <c r="H672" s="1239" t="str">
        <f t="shared" si="151"/>
        <v/>
      </c>
      <c r="I672" s="1239" t="str">
        <f t="shared" si="151"/>
        <v/>
      </c>
      <c r="J672" s="1239" t="str">
        <f t="shared" si="151"/>
        <v/>
      </c>
      <c r="K672" s="1239" t="str">
        <f t="shared" si="151"/>
        <v/>
      </c>
      <c r="L672" s="1271" t="str">
        <f t="shared" si="151"/>
        <v/>
      </c>
      <c r="M672" s="1332"/>
      <c r="N672" s="1332"/>
      <c r="O672" s="1332"/>
      <c r="P672" s="1332"/>
      <c r="Q672" s="1332"/>
      <c r="R672" s="1332"/>
      <c r="S672" s="1332"/>
      <c r="T672" s="1333"/>
    </row>
    <row r="673" spans="1:20" ht="15" customHeight="1" x14ac:dyDescent="0.2">
      <c r="A673" s="1334"/>
      <c r="B673" s="1234">
        <v>13</v>
      </c>
      <c r="C673" s="1239" t="str">
        <f t="shared" ref="C673:L673" si="152">IF(AND(ISNUMBER(C711),ISNUMBER(C749),ISNUMBER(C787)),C711*C749/C787,"")</f>
        <v/>
      </c>
      <c r="D673" s="1239" t="str">
        <f t="shared" si="152"/>
        <v/>
      </c>
      <c r="E673" s="1239" t="str">
        <f t="shared" si="152"/>
        <v/>
      </c>
      <c r="F673" s="1239" t="str">
        <f t="shared" si="152"/>
        <v/>
      </c>
      <c r="G673" s="1239" t="str">
        <f t="shared" si="152"/>
        <v/>
      </c>
      <c r="H673" s="1239" t="str">
        <f t="shared" si="152"/>
        <v/>
      </c>
      <c r="I673" s="1239" t="str">
        <f t="shared" si="152"/>
        <v/>
      </c>
      <c r="J673" s="1239" t="str">
        <f t="shared" si="152"/>
        <v/>
      </c>
      <c r="K673" s="1239" t="str">
        <f t="shared" si="152"/>
        <v/>
      </c>
      <c r="L673" s="1271" t="str">
        <f t="shared" si="152"/>
        <v/>
      </c>
      <c r="M673" s="1332"/>
      <c r="N673" s="1332"/>
      <c r="O673" s="1332"/>
      <c r="P673" s="1332"/>
      <c r="Q673" s="1332"/>
      <c r="R673" s="1332"/>
      <c r="S673" s="1332"/>
      <c r="T673" s="1333"/>
    </row>
    <row r="674" spans="1:20" ht="15" customHeight="1" x14ac:dyDescent="0.2">
      <c r="A674" s="1334"/>
      <c r="B674" s="1234">
        <v>14</v>
      </c>
      <c r="C674" s="1239" t="str">
        <f t="shared" ref="C674:L674" si="153">IF(AND(ISNUMBER(C712),ISNUMBER(C750),ISNUMBER(C788)),C712*C750/C788,"")</f>
        <v/>
      </c>
      <c r="D674" s="1239" t="str">
        <f t="shared" si="153"/>
        <v/>
      </c>
      <c r="E674" s="1239" t="str">
        <f t="shared" si="153"/>
        <v/>
      </c>
      <c r="F674" s="1239" t="str">
        <f t="shared" si="153"/>
        <v/>
      </c>
      <c r="G674" s="1239" t="str">
        <f t="shared" si="153"/>
        <v/>
      </c>
      <c r="H674" s="1239" t="str">
        <f t="shared" si="153"/>
        <v/>
      </c>
      <c r="I674" s="1239" t="str">
        <f t="shared" si="153"/>
        <v/>
      </c>
      <c r="J674" s="1239" t="str">
        <f t="shared" si="153"/>
        <v/>
      </c>
      <c r="K674" s="1239" t="str">
        <f t="shared" si="153"/>
        <v/>
      </c>
      <c r="L674" s="1271" t="str">
        <f t="shared" si="153"/>
        <v/>
      </c>
      <c r="M674" s="1332"/>
      <c r="N674" s="1332"/>
      <c r="O674" s="1332"/>
      <c r="P674" s="1332"/>
      <c r="Q674" s="1332"/>
      <c r="R674" s="1332"/>
      <c r="S674" s="1332"/>
      <c r="T674" s="1333"/>
    </row>
    <row r="675" spans="1:20" ht="15" customHeight="1" x14ac:dyDescent="0.2">
      <c r="A675" s="1334"/>
      <c r="B675" s="1234">
        <v>15</v>
      </c>
      <c r="C675" s="1239" t="str">
        <f t="shared" ref="C675:L675" si="154">IF(AND(ISNUMBER(C713),ISNUMBER(C751),ISNUMBER(C789)),C713*C751/C789,"")</f>
        <v/>
      </c>
      <c r="D675" s="1239" t="str">
        <f t="shared" si="154"/>
        <v/>
      </c>
      <c r="E675" s="1239" t="str">
        <f t="shared" si="154"/>
        <v/>
      </c>
      <c r="F675" s="1239" t="str">
        <f t="shared" si="154"/>
        <v/>
      </c>
      <c r="G675" s="1239" t="str">
        <f t="shared" si="154"/>
        <v/>
      </c>
      <c r="H675" s="1239" t="str">
        <f t="shared" si="154"/>
        <v/>
      </c>
      <c r="I675" s="1239" t="str">
        <f t="shared" si="154"/>
        <v/>
      </c>
      <c r="J675" s="1239" t="str">
        <f t="shared" si="154"/>
        <v/>
      </c>
      <c r="K675" s="1239" t="str">
        <f t="shared" si="154"/>
        <v/>
      </c>
      <c r="L675" s="1271" t="str">
        <f t="shared" si="154"/>
        <v/>
      </c>
      <c r="M675" s="1332"/>
      <c r="N675" s="1332"/>
      <c r="O675" s="1332"/>
      <c r="P675" s="1332"/>
      <c r="Q675" s="1332"/>
      <c r="R675" s="1332"/>
      <c r="S675" s="1332"/>
      <c r="T675" s="1333"/>
    </row>
    <row r="676" spans="1:20" ht="15" customHeight="1" x14ac:dyDescent="0.2">
      <c r="A676" s="1334"/>
      <c r="B676" s="1234">
        <v>16</v>
      </c>
      <c r="C676" s="1239" t="str">
        <f t="shared" ref="C676:L676" si="155">IF(AND(ISNUMBER(C714),ISNUMBER(C752),ISNUMBER(C790)),C714*C752/C790,"")</f>
        <v/>
      </c>
      <c r="D676" s="1239" t="str">
        <f t="shared" si="155"/>
        <v/>
      </c>
      <c r="E676" s="1239" t="str">
        <f t="shared" si="155"/>
        <v/>
      </c>
      <c r="F676" s="1239" t="str">
        <f t="shared" si="155"/>
        <v/>
      </c>
      <c r="G676" s="1239" t="str">
        <f t="shared" si="155"/>
        <v/>
      </c>
      <c r="H676" s="1239" t="str">
        <f t="shared" si="155"/>
        <v/>
      </c>
      <c r="I676" s="1239" t="str">
        <f t="shared" si="155"/>
        <v/>
      </c>
      <c r="J676" s="1239" t="str">
        <f t="shared" si="155"/>
        <v/>
      </c>
      <c r="K676" s="1239" t="str">
        <f t="shared" si="155"/>
        <v/>
      </c>
      <c r="L676" s="1271" t="str">
        <f t="shared" si="155"/>
        <v/>
      </c>
      <c r="M676" s="1332"/>
      <c r="N676" s="1332"/>
      <c r="O676" s="1332"/>
      <c r="P676" s="1332"/>
      <c r="Q676" s="1332"/>
      <c r="R676" s="1332"/>
      <c r="S676" s="1332"/>
      <c r="T676" s="1333"/>
    </row>
    <row r="677" spans="1:20" ht="15" customHeight="1" x14ac:dyDescent="0.2">
      <c r="A677" s="1334"/>
      <c r="B677" s="1234">
        <v>17</v>
      </c>
      <c r="C677" s="1239" t="str">
        <f t="shared" ref="C677:L677" si="156">IF(AND(ISNUMBER(C715),ISNUMBER(C753),ISNUMBER(C791)),C715*C753/C791,"")</f>
        <v/>
      </c>
      <c r="D677" s="1239" t="str">
        <f t="shared" si="156"/>
        <v/>
      </c>
      <c r="E677" s="1239" t="str">
        <f t="shared" si="156"/>
        <v/>
      </c>
      <c r="F677" s="1239" t="str">
        <f t="shared" si="156"/>
        <v/>
      </c>
      <c r="G677" s="1239" t="str">
        <f t="shared" si="156"/>
        <v/>
      </c>
      <c r="H677" s="1239" t="str">
        <f t="shared" si="156"/>
        <v/>
      </c>
      <c r="I677" s="1239" t="str">
        <f t="shared" si="156"/>
        <v/>
      </c>
      <c r="J677" s="1239" t="str">
        <f t="shared" si="156"/>
        <v/>
      </c>
      <c r="K677" s="1239" t="str">
        <f t="shared" si="156"/>
        <v/>
      </c>
      <c r="L677" s="1271" t="str">
        <f t="shared" si="156"/>
        <v/>
      </c>
      <c r="M677" s="1332"/>
      <c r="N677" s="1332"/>
      <c r="O677" s="1332"/>
      <c r="P677" s="1332"/>
      <c r="Q677" s="1332"/>
      <c r="R677" s="1332"/>
      <c r="S677" s="1332"/>
      <c r="T677" s="1333"/>
    </row>
    <row r="678" spans="1:20" ht="15" customHeight="1" x14ac:dyDescent="0.2">
      <c r="A678" s="1334"/>
      <c r="B678" s="1234">
        <v>18</v>
      </c>
      <c r="C678" s="1239" t="str">
        <f t="shared" ref="C678:L678" si="157">IF(AND(ISNUMBER(C716),ISNUMBER(C754),ISNUMBER(C792)),C716*C754/C792,"")</f>
        <v/>
      </c>
      <c r="D678" s="1239" t="str">
        <f t="shared" si="157"/>
        <v/>
      </c>
      <c r="E678" s="1239" t="str">
        <f t="shared" si="157"/>
        <v/>
      </c>
      <c r="F678" s="1239" t="str">
        <f t="shared" si="157"/>
        <v/>
      </c>
      <c r="G678" s="1239" t="str">
        <f t="shared" si="157"/>
        <v/>
      </c>
      <c r="H678" s="1239" t="str">
        <f t="shared" si="157"/>
        <v/>
      </c>
      <c r="I678" s="1239" t="str">
        <f t="shared" si="157"/>
        <v/>
      </c>
      <c r="J678" s="1239" t="str">
        <f t="shared" si="157"/>
        <v/>
      </c>
      <c r="K678" s="1239" t="str">
        <f t="shared" si="157"/>
        <v/>
      </c>
      <c r="L678" s="1271" t="str">
        <f t="shared" si="157"/>
        <v/>
      </c>
      <c r="M678" s="1332"/>
      <c r="N678" s="1332"/>
      <c r="O678" s="1332"/>
      <c r="P678" s="1332"/>
      <c r="Q678" s="1332"/>
      <c r="R678" s="1332"/>
      <c r="S678" s="1332"/>
      <c r="T678" s="1333"/>
    </row>
    <row r="679" spans="1:20" ht="15" customHeight="1" x14ac:dyDescent="0.2">
      <c r="A679" s="1334"/>
      <c r="B679" s="1234">
        <v>19</v>
      </c>
      <c r="C679" s="1239" t="str">
        <f t="shared" ref="C679:L679" si="158">IF(AND(ISNUMBER(C717),ISNUMBER(C755),ISNUMBER(C793)),C717*C755/C793,"")</f>
        <v/>
      </c>
      <c r="D679" s="1239" t="str">
        <f t="shared" si="158"/>
        <v/>
      </c>
      <c r="E679" s="1239" t="str">
        <f t="shared" si="158"/>
        <v/>
      </c>
      <c r="F679" s="1239" t="str">
        <f t="shared" si="158"/>
        <v/>
      </c>
      <c r="G679" s="1239" t="str">
        <f t="shared" si="158"/>
        <v/>
      </c>
      <c r="H679" s="1239" t="str">
        <f t="shared" si="158"/>
        <v/>
      </c>
      <c r="I679" s="1239" t="str">
        <f t="shared" si="158"/>
        <v/>
      </c>
      <c r="J679" s="1239" t="str">
        <f t="shared" si="158"/>
        <v/>
      </c>
      <c r="K679" s="1239" t="str">
        <f t="shared" si="158"/>
        <v/>
      </c>
      <c r="L679" s="1271" t="str">
        <f t="shared" si="158"/>
        <v/>
      </c>
      <c r="M679" s="1332"/>
      <c r="N679" s="1332"/>
      <c r="O679" s="1332"/>
      <c r="P679" s="1332"/>
      <c r="Q679" s="1332"/>
      <c r="R679" s="1332"/>
      <c r="S679" s="1332"/>
      <c r="T679" s="1333"/>
    </row>
    <row r="680" spans="1:20" ht="15" customHeight="1" x14ac:dyDescent="0.2">
      <c r="A680" s="1334"/>
      <c r="B680" s="1234">
        <v>20</v>
      </c>
      <c r="C680" s="1239" t="str">
        <f t="shared" ref="C680:L680" si="159">IF(AND(ISNUMBER(C718),ISNUMBER(C756),ISNUMBER(C794)),C718*C756/C794,"")</f>
        <v/>
      </c>
      <c r="D680" s="1239" t="str">
        <f t="shared" si="159"/>
        <v/>
      </c>
      <c r="E680" s="1239" t="str">
        <f t="shared" si="159"/>
        <v/>
      </c>
      <c r="F680" s="1239" t="str">
        <f t="shared" si="159"/>
        <v/>
      </c>
      <c r="G680" s="1239" t="str">
        <f t="shared" si="159"/>
        <v/>
      </c>
      <c r="H680" s="1239" t="str">
        <f t="shared" si="159"/>
        <v/>
      </c>
      <c r="I680" s="1239" t="str">
        <f t="shared" si="159"/>
        <v/>
      </c>
      <c r="J680" s="1239" t="str">
        <f t="shared" si="159"/>
        <v/>
      </c>
      <c r="K680" s="1239" t="str">
        <f t="shared" si="159"/>
        <v/>
      </c>
      <c r="L680" s="1271" t="str">
        <f t="shared" si="159"/>
        <v/>
      </c>
      <c r="M680" s="1332"/>
      <c r="N680" s="1332"/>
      <c r="O680" s="1332"/>
      <c r="P680" s="1332"/>
      <c r="Q680" s="1332"/>
      <c r="R680" s="1332"/>
      <c r="S680" s="1332"/>
      <c r="T680" s="1333"/>
    </row>
    <row r="681" spans="1:20" ht="15" customHeight="1" x14ac:dyDescent="0.2">
      <c r="A681" s="1334"/>
      <c r="B681" s="1234">
        <v>21</v>
      </c>
      <c r="C681" s="1239" t="str">
        <f t="shared" ref="C681:L681" si="160">IF(AND(ISNUMBER(C719),ISNUMBER(C757),ISNUMBER(C795)),C719*C757/C795,"")</f>
        <v/>
      </c>
      <c r="D681" s="1239" t="str">
        <f t="shared" si="160"/>
        <v/>
      </c>
      <c r="E681" s="1239" t="str">
        <f t="shared" si="160"/>
        <v/>
      </c>
      <c r="F681" s="1239" t="str">
        <f t="shared" si="160"/>
        <v/>
      </c>
      <c r="G681" s="1239" t="str">
        <f t="shared" si="160"/>
        <v/>
      </c>
      <c r="H681" s="1239" t="str">
        <f t="shared" si="160"/>
        <v/>
      </c>
      <c r="I681" s="1239" t="str">
        <f t="shared" si="160"/>
        <v/>
      </c>
      <c r="J681" s="1239" t="str">
        <f t="shared" si="160"/>
        <v/>
      </c>
      <c r="K681" s="1239" t="str">
        <f t="shared" si="160"/>
        <v/>
      </c>
      <c r="L681" s="1271" t="str">
        <f t="shared" si="160"/>
        <v/>
      </c>
      <c r="M681" s="1332"/>
      <c r="N681" s="1332"/>
      <c r="O681" s="1332"/>
      <c r="P681" s="1332"/>
      <c r="Q681" s="1332"/>
      <c r="R681" s="1332"/>
      <c r="S681" s="1332"/>
      <c r="T681" s="1333"/>
    </row>
    <row r="682" spans="1:20" ht="15" customHeight="1" x14ac:dyDescent="0.2">
      <c r="A682" s="1334"/>
      <c r="B682" s="1234">
        <v>22</v>
      </c>
      <c r="C682" s="1239" t="str">
        <f t="shared" ref="C682:L682" si="161">IF(AND(ISNUMBER(C720),ISNUMBER(C758),ISNUMBER(C796)),C720*C758/C796,"")</f>
        <v/>
      </c>
      <c r="D682" s="1239" t="str">
        <f t="shared" si="161"/>
        <v/>
      </c>
      <c r="E682" s="1239" t="str">
        <f t="shared" si="161"/>
        <v/>
      </c>
      <c r="F682" s="1239" t="str">
        <f t="shared" si="161"/>
        <v/>
      </c>
      <c r="G682" s="1239" t="str">
        <f t="shared" si="161"/>
        <v/>
      </c>
      <c r="H682" s="1239" t="str">
        <f t="shared" si="161"/>
        <v/>
      </c>
      <c r="I682" s="1239" t="str">
        <f t="shared" si="161"/>
        <v/>
      </c>
      <c r="J682" s="1239" t="str">
        <f t="shared" si="161"/>
        <v/>
      </c>
      <c r="K682" s="1239" t="str">
        <f t="shared" si="161"/>
        <v/>
      </c>
      <c r="L682" s="1271" t="str">
        <f t="shared" si="161"/>
        <v/>
      </c>
      <c r="M682" s="1332"/>
      <c r="N682" s="1332"/>
      <c r="O682" s="1332"/>
      <c r="P682" s="1332"/>
      <c r="Q682" s="1332"/>
      <c r="R682" s="1332"/>
      <c r="S682" s="1332"/>
      <c r="T682" s="1333"/>
    </row>
    <row r="683" spans="1:20" ht="15" customHeight="1" x14ac:dyDescent="0.2">
      <c r="A683" s="1334"/>
      <c r="B683" s="1234">
        <v>23</v>
      </c>
      <c r="C683" s="1239" t="str">
        <f t="shared" ref="C683:L683" si="162">IF(AND(ISNUMBER(C721),ISNUMBER(C759),ISNUMBER(C797)),C721*C759/C797,"")</f>
        <v/>
      </c>
      <c r="D683" s="1239" t="str">
        <f t="shared" si="162"/>
        <v/>
      </c>
      <c r="E683" s="1239" t="str">
        <f t="shared" si="162"/>
        <v/>
      </c>
      <c r="F683" s="1239" t="str">
        <f t="shared" si="162"/>
        <v/>
      </c>
      <c r="G683" s="1239" t="str">
        <f t="shared" si="162"/>
        <v/>
      </c>
      <c r="H683" s="1239" t="str">
        <f t="shared" si="162"/>
        <v/>
      </c>
      <c r="I683" s="1239" t="str">
        <f t="shared" si="162"/>
        <v/>
      </c>
      <c r="J683" s="1239" t="str">
        <f t="shared" si="162"/>
        <v/>
      </c>
      <c r="K683" s="1239" t="str">
        <f t="shared" si="162"/>
        <v/>
      </c>
      <c r="L683" s="1271" t="str">
        <f t="shared" si="162"/>
        <v/>
      </c>
      <c r="M683" s="1332"/>
      <c r="N683" s="1332"/>
      <c r="O683" s="1332"/>
      <c r="P683" s="1332"/>
      <c r="Q683" s="1332"/>
      <c r="R683" s="1332"/>
      <c r="S683" s="1332"/>
      <c r="T683" s="1333"/>
    </row>
    <row r="684" spans="1:20" ht="15" customHeight="1" x14ac:dyDescent="0.2">
      <c r="A684" s="1334"/>
      <c r="B684" s="1234">
        <v>24</v>
      </c>
      <c r="C684" s="1239" t="str">
        <f t="shared" ref="C684:L684" si="163">IF(AND(ISNUMBER(C722),ISNUMBER(C760),ISNUMBER(C798)),C722*C760/C798,"")</f>
        <v/>
      </c>
      <c r="D684" s="1239" t="str">
        <f t="shared" si="163"/>
        <v/>
      </c>
      <c r="E684" s="1239" t="str">
        <f t="shared" si="163"/>
        <v/>
      </c>
      <c r="F684" s="1239" t="str">
        <f t="shared" si="163"/>
        <v/>
      </c>
      <c r="G684" s="1239" t="str">
        <f t="shared" si="163"/>
        <v/>
      </c>
      <c r="H684" s="1239" t="str">
        <f t="shared" si="163"/>
        <v/>
      </c>
      <c r="I684" s="1239" t="str">
        <f t="shared" si="163"/>
        <v/>
      </c>
      <c r="J684" s="1239" t="str">
        <f t="shared" si="163"/>
        <v/>
      </c>
      <c r="K684" s="1239" t="str">
        <f t="shared" si="163"/>
        <v/>
      </c>
      <c r="L684" s="1271" t="str">
        <f t="shared" si="163"/>
        <v/>
      </c>
      <c r="M684" s="1332"/>
      <c r="N684" s="1332"/>
      <c r="O684" s="1332"/>
      <c r="P684" s="1332"/>
      <c r="Q684" s="1332"/>
      <c r="R684" s="1332"/>
      <c r="S684" s="1332"/>
      <c r="T684" s="1333"/>
    </row>
    <row r="685" spans="1:20" ht="15" customHeight="1" x14ac:dyDescent="0.2">
      <c r="A685" s="1334"/>
      <c r="B685" s="1234">
        <v>25</v>
      </c>
      <c r="C685" s="1239" t="str">
        <f t="shared" ref="C685:L685" si="164">IF(AND(ISNUMBER(C723),ISNUMBER(C761),ISNUMBER(C799)),C723*C761/C799,"")</f>
        <v/>
      </c>
      <c r="D685" s="1239" t="str">
        <f t="shared" si="164"/>
        <v/>
      </c>
      <c r="E685" s="1239" t="str">
        <f t="shared" si="164"/>
        <v/>
      </c>
      <c r="F685" s="1239" t="str">
        <f t="shared" si="164"/>
        <v/>
      </c>
      <c r="G685" s="1239" t="str">
        <f t="shared" si="164"/>
        <v/>
      </c>
      <c r="H685" s="1239" t="str">
        <f t="shared" si="164"/>
        <v/>
      </c>
      <c r="I685" s="1239" t="str">
        <f t="shared" si="164"/>
        <v/>
      </c>
      <c r="J685" s="1239" t="str">
        <f t="shared" si="164"/>
        <v/>
      </c>
      <c r="K685" s="1239" t="str">
        <f t="shared" si="164"/>
        <v/>
      </c>
      <c r="L685" s="1271" t="str">
        <f t="shared" si="164"/>
        <v/>
      </c>
      <c r="M685" s="1332"/>
      <c r="N685" s="1332"/>
      <c r="O685" s="1332"/>
      <c r="P685" s="1332"/>
      <c r="Q685" s="1332"/>
      <c r="R685" s="1332"/>
      <c r="S685" s="1332"/>
      <c r="T685" s="1333"/>
    </row>
    <row r="686" spans="1:20" ht="15" customHeight="1" x14ac:dyDescent="0.2">
      <c r="A686" s="1334"/>
      <c r="B686" s="1234">
        <v>26</v>
      </c>
      <c r="C686" s="1239" t="str">
        <f t="shared" ref="C686:L686" si="165">IF(AND(ISNUMBER(C724),ISNUMBER(C762),ISNUMBER(C800)),C724*C762/C800,"")</f>
        <v/>
      </c>
      <c r="D686" s="1239" t="str">
        <f t="shared" si="165"/>
        <v/>
      </c>
      <c r="E686" s="1239" t="str">
        <f t="shared" si="165"/>
        <v/>
      </c>
      <c r="F686" s="1239" t="str">
        <f t="shared" si="165"/>
        <v/>
      </c>
      <c r="G686" s="1239" t="str">
        <f t="shared" si="165"/>
        <v/>
      </c>
      <c r="H686" s="1239" t="str">
        <f t="shared" si="165"/>
        <v/>
      </c>
      <c r="I686" s="1239" t="str">
        <f t="shared" si="165"/>
        <v/>
      </c>
      <c r="J686" s="1239" t="str">
        <f t="shared" si="165"/>
        <v/>
      </c>
      <c r="K686" s="1239" t="str">
        <f t="shared" si="165"/>
        <v/>
      </c>
      <c r="L686" s="1271" t="str">
        <f t="shared" si="165"/>
        <v/>
      </c>
      <c r="M686" s="1332"/>
      <c r="N686" s="1332"/>
      <c r="O686" s="1332"/>
      <c r="P686" s="1332"/>
      <c r="Q686" s="1332"/>
      <c r="R686" s="1332"/>
      <c r="S686" s="1332"/>
      <c r="T686" s="1333"/>
    </row>
    <row r="687" spans="1:20" ht="15" customHeight="1" x14ac:dyDescent="0.2">
      <c r="A687" s="1334"/>
      <c r="B687" s="1234">
        <v>27</v>
      </c>
      <c r="C687" s="1239" t="str">
        <f t="shared" ref="C687:L687" si="166">IF(AND(ISNUMBER(C725),ISNUMBER(C763),ISNUMBER(C801)),C725*C763/C801,"")</f>
        <v/>
      </c>
      <c r="D687" s="1239" t="str">
        <f t="shared" si="166"/>
        <v/>
      </c>
      <c r="E687" s="1239" t="str">
        <f t="shared" si="166"/>
        <v/>
      </c>
      <c r="F687" s="1239" t="str">
        <f t="shared" si="166"/>
        <v/>
      </c>
      <c r="G687" s="1239" t="str">
        <f t="shared" si="166"/>
        <v/>
      </c>
      <c r="H687" s="1239" t="str">
        <f t="shared" si="166"/>
        <v/>
      </c>
      <c r="I687" s="1239" t="str">
        <f t="shared" si="166"/>
        <v/>
      </c>
      <c r="J687" s="1239" t="str">
        <f t="shared" si="166"/>
        <v/>
      </c>
      <c r="K687" s="1239" t="str">
        <f t="shared" si="166"/>
        <v/>
      </c>
      <c r="L687" s="1271" t="str">
        <f t="shared" si="166"/>
        <v/>
      </c>
      <c r="M687" s="1332"/>
      <c r="N687" s="1332"/>
      <c r="O687" s="1332"/>
      <c r="P687" s="1332"/>
      <c r="Q687" s="1332"/>
      <c r="R687" s="1332"/>
      <c r="S687" s="1332"/>
      <c r="T687" s="1333"/>
    </row>
    <row r="688" spans="1:20" ht="15" customHeight="1" x14ac:dyDescent="0.2">
      <c r="A688" s="1334"/>
      <c r="B688" s="1234">
        <v>28</v>
      </c>
      <c r="C688" s="1239" t="str">
        <f t="shared" ref="C688:L688" si="167">IF(AND(ISNUMBER(C726),ISNUMBER(C764),ISNUMBER(C802)),C726*C764/C802,"")</f>
        <v/>
      </c>
      <c r="D688" s="1239" t="str">
        <f t="shared" si="167"/>
        <v/>
      </c>
      <c r="E688" s="1239" t="str">
        <f t="shared" si="167"/>
        <v/>
      </c>
      <c r="F688" s="1239" t="str">
        <f t="shared" si="167"/>
        <v/>
      </c>
      <c r="G688" s="1239" t="str">
        <f t="shared" si="167"/>
        <v/>
      </c>
      <c r="H688" s="1239" t="str">
        <f t="shared" si="167"/>
        <v/>
      </c>
      <c r="I688" s="1239" t="str">
        <f t="shared" si="167"/>
        <v/>
      </c>
      <c r="J688" s="1239" t="str">
        <f t="shared" si="167"/>
        <v/>
      </c>
      <c r="K688" s="1239" t="str">
        <f t="shared" si="167"/>
        <v/>
      </c>
      <c r="L688" s="1271" t="str">
        <f t="shared" si="167"/>
        <v/>
      </c>
      <c r="M688" s="1332"/>
      <c r="N688" s="1332"/>
      <c r="O688" s="1332"/>
      <c r="P688" s="1332"/>
      <c r="Q688" s="1332"/>
      <c r="R688" s="1332"/>
      <c r="S688" s="1332"/>
      <c r="T688" s="1333"/>
    </row>
    <row r="689" spans="1:20" ht="15" customHeight="1" x14ac:dyDescent="0.2">
      <c r="A689" s="1334"/>
      <c r="B689" s="1234">
        <v>29</v>
      </c>
      <c r="C689" s="1239" t="str">
        <f t="shared" ref="C689:L689" si="168">IF(AND(ISNUMBER(C727),ISNUMBER(C765),ISNUMBER(C803)),C727*C765/C803,"")</f>
        <v/>
      </c>
      <c r="D689" s="1239" t="str">
        <f t="shared" si="168"/>
        <v/>
      </c>
      <c r="E689" s="1239" t="str">
        <f t="shared" si="168"/>
        <v/>
      </c>
      <c r="F689" s="1239" t="str">
        <f t="shared" si="168"/>
        <v/>
      </c>
      <c r="G689" s="1239" t="str">
        <f t="shared" si="168"/>
        <v/>
      </c>
      <c r="H689" s="1239" t="str">
        <f t="shared" si="168"/>
        <v/>
      </c>
      <c r="I689" s="1239" t="str">
        <f t="shared" si="168"/>
        <v/>
      </c>
      <c r="J689" s="1239" t="str">
        <f t="shared" si="168"/>
        <v/>
      </c>
      <c r="K689" s="1239" t="str">
        <f t="shared" si="168"/>
        <v/>
      </c>
      <c r="L689" s="1271" t="str">
        <f t="shared" si="168"/>
        <v/>
      </c>
      <c r="M689" s="1332"/>
      <c r="N689" s="1332"/>
      <c r="O689" s="1332"/>
      <c r="P689" s="1332"/>
      <c r="Q689" s="1332"/>
      <c r="R689" s="1332"/>
      <c r="S689" s="1332"/>
      <c r="T689" s="1333"/>
    </row>
    <row r="690" spans="1:20" ht="15" customHeight="1" x14ac:dyDescent="0.2">
      <c r="A690" s="1334"/>
      <c r="B690" s="1234">
        <v>30</v>
      </c>
      <c r="C690" s="1239" t="str">
        <f t="shared" ref="C690:L690" si="169">IF(AND(ISNUMBER(C728),ISNUMBER(C766),ISNUMBER(C804)),C728*C766/C804,"")</f>
        <v/>
      </c>
      <c r="D690" s="1239" t="str">
        <f t="shared" si="169"/>
        <v/>
      </c>
      <c r="E690" s="1239" t="str">
        <f t="shared" si="169"/>
        <v/>
      </c>
      <c r="F690" s="1239" t="str">
        <f t="shared" si="169"/>
        <v/>
      </c>
      <c r="G690" s="1239" t="str">
        <f t="shared" si="169"/>
        <v/>
      </c>
      <c r="H690" s="1239" t="str">
        <f t="shared" si="169"/>
        <v/>
      </c>
      <c r="I690" s="1239" t="str">
        <f t="shared" si="169"/>
        <v/>
      </c>
      <c r="J690" s="1239" t="str">
        <f t="shared" si="169"/>
        <v/>
      </c>
      <c r="K690" s="1239" t="str">
        <f t="shared" si="169"/>
        <v/>
      </c>
      <c r="L690" s="1271" t="str">
        <f t="shared" si="169"/>
        <v/>
      </c>
      <c r="M690" s="1332"/>
      <c r="N690" s="1332"/>
      <c r="O690" s="1332"/>
      <c r="P690" s="1332"/>
      <c r="Q690" s="1332"/>
      <c r="R690" s="1332"/>
      <c r="S690" s="1332"/>
      <c r="T690" s="1333"/>
    </row>
    <row r="691" spans="1:20" ht="15" customHeight="1" x14ac:dyDescent="0.2">
      <c r="A691" s="1334"/>
      <c r="B691" s="1234">
        <v>31</v>
      </c>
      <c r="C691" s="1239" t="str">
        <f t="shared" ref="C691:L691" si="170">IF(AND(ISNUMBER(C729),ISNUMBER(C767),ISNUMBER(C805)),C729*C767/C805,"")</f>
        <v/>
      </c>
      <c r="D691" s="1239" t="str">
        <f t="shared" si="170"/>
        <v/>
      </c>
      <c r="E691" s="1239" t="str">
        <f t="shared" si="170"/>
        <v/>
      </c>
      <c r="F691" s="1239" t="str">
        <f t="shared" si="170"/>
        <v/>
      </c>
      <c r="G691" s="1239" t="str">
        <f t="shared" si="170"/>
        <v/>
      </c>
      <c r="H691" s="1239" t="str">
        <f t="shared" si="170"/>
        <v/>
      </c>
      <c r="I691" s="1239" t="str">
        <f t="shared" si="170"/>
        <v/>
      </c>
      <c r="J691" s="1239" t="str">
        <f t="shared" si="170"/>
        <v/>
      </c>
      <c r="K691" s="1239" t="str">
        <f t="shared" si="170"/>
        <v/>
      </c>
      <c r="L691" s="1271" t="str">
        <f t="shared" si="170"/>
        <v/>
      </c>
      <c r="M691" s="1332"/>
      <c r="N691" s="1332"/>
      <c r="O691" s="1332"/>
      <c r="P691" s="1332"/>
      <c r="Q691" s="1332"/>
      <c r="R691" s="1332"/>
      <c r="S691" s="1332"/>
      <c r="T691" s="1333"/>
    </row>
    <row r="692" spans="1:20" ht="15" customHeight="1" x14ac:dyDescent="0.2">
      <c r="A692" s="1334"/>
      <c r="B692" s="1234">
        <v>32</v>
      </c>
      <c r="C692" s="1239" t="str">
        <f t="shared" ref="C692:L692" si="171">IF(AND(ISNUMBER(C730),ISNUMBER(C768),ISNUMBER(C806)),C730*C768/C806,"")</f>
        <v/>
      </c>
      <c r="D692" s="1239" t="str">
        <f t="shared" si="171"/>
        <v/>
      </c>
      <c r="E692" s="1239" t="str">
        <f t="shared" si="171"/>
        <v/>
      </c>
      <c r="F692" s="1239" t="str">
        <f t="shared" si="171"/>
        <v/>
      </c>
      <c r="G692" s="1239" t="str">
        <f t="shared" si="171"/>
        <v/>
      </c>
      <c r="H692" s="1239" t="str">
        <f t="shared" si="171"/>
        <v/>
      </c>
      <c r="I692" s="1239" t="str">
        <f t="shared" si="171"/>
        <v/>
      </c>
      <c r="J692" s="1239" t="str">
        <f t="shared" si="171"/>
        <v/>
      </c>
      <c r="K692" s="1239" t="str">
        <f t="shared" si="171"/>
        <v/>
      </c>
      <c r="L692" s="1271" t="str">
        <f t="shared" si="171"/>
        <v/>
      </c>
      <c r="M692" s="1332"/>
      <c r="N692" s="1332"/>
      <c r="O692" s="1332"/>
      <c r="P692" s="1332"/>
      <c r="Q692" s="1332"/>
      <c r="R692" s="1332"/>
      <c r="S692" s="1332"/>
      <c r="T692" s="1333"/>
    </row>
    <row r="693" spans="1:20" ht="15" customHeight="1" x14ac:dyDescent="0.2">
      <c r="A693" s="1334"/>
      <c r="B693" s="1234">
        <v>33</v>
      </c>
      <c r="C693" s="1239" t="str">
        <f t="shared" ref="C693:L693" si="172">IF(AND(ISNUMBER(C731),ISNUMBER(C769),ISNUMBER(C807)),C731*C769/C807,"")</f>
        <v/>
      </c>
      <c r="D693" s="1239" t="str">
        <f t="shared" si="172"/>
        <v/>
      </c>
      <c r="E693" s="1239" t="str">
        <f t="shared" si="172"/>
        <v/>
      </c>
      <c r="F693" s="1239" t="str">
        <f t="shared" si="172"/>
        <v/>
      </c>
      <c r="G693" s="1239" t="str">
        <f t="shared" si="172"/>
        <v/>
      </c>
      <c r="H693" s="1239" t="str">
        <f t="shared" si="172"/>
        <v/>
      </c>
      <c r="I693" s="1239" t="str">
        <f t="shared" si="172"/>
        <v/>
      </c>
      <c r="J693" s="1239" t="str">
        <f t="shared" si="172"/>
        <v/>
      </c>
      <c r="K693" s="1239" t="str">
        <f t="shared" si="172"/>
        <v/>
      </c>
      <c r="L693" s="1271" t="str">
        <f t="shared" si="172"/>
        <v/>
      </c>
      <c r="M693" s="1332"/>
      <c r="N693" s="1332"/>
      <c r="O693" s="1332"/>
      <c r="P693" s="1332"/>
      <c r="Q693" s="1332"/>
      <c r="R693" s="1332"/>
      <c r="S693" s="1332"/>
      <c r="T693" s="1333"/>
    </row>
    <row r="694" spans="1:20" ht="15" customHeight="1" x14ac:dyDescent="0.2">
      <c r="A694" s="1334"/>
      <c r="B694" s="1234">
        <v>34</v>
      </c>
      <c r="C694" s="1239" t="str">
        <f t="shared" ref="C694:L694" si="173">IF(AND(ISNUMBER(C732),ISNUMBER(C770),ISNUMBER(C808)),C732*C770/C808,"")</f>
        <v/>
      </c>
      <c r="D694" s="1239" t="str">
        <f t="shared" si="173"/>
        <v/>
      </c>
      <c r="E694" s="1239" t="str">
        <f t="shared" si="173"/>
        <v/>
      </c>
      <c r="F694" s="1239" t="str">
        <f t="shared" si="173"/>
        <v/>
      </c>
      <c r="G694" s="1239" t="str">
        <f t="shared" si="173"/>
        <v/>
      </c>
      <c r="H694" s="1239" t="str">
        <f t="shared" si="173"/>
        <v/>
      </c>
      <c r="I694" s="1239" t="str">
        <f t="shared" si="173"/>
        <v/>
      </c>
      <c r="J694" s="1239" t="str">
        <f t="shared" si="173"/>
        <v/>
      </c>
      <c r="K694" s="1239" t="str">
        <f t="shared" si="173"/>
        <v/>
      </c>
      <c r="L694" s="1271" t="str">
        <f t="shared" si="173"/>
        <v/>
      </c>
      <c r="M694" s="1332"/>
      <c r="N694" s="1332"/>
      <c r="O694" s="1332"/>
      <c r="P694" s="1332"/>
      <c r="Q694" s="1332"/>
      <c r="R694" s="1332"/>
      <c r="S694" s="1332"/>
      <c r="T694" s="1333"/>
    </row>
    <row r="695" spans="1:20" ht="15" customHeight="1" x14ac:dyDescent="0.2">
      <c r="A695" s="1334"/>
      <c r="B695" s="1235">
        <v>35</v>
      </c>
      <c r="C695" s="1240" t="str">
        <f t="shared" ref="C695:L695" si="174">IF(AND(ISNUMBER(C733),ISNUMBER(C771),ISNUMBER(C809)),C733*C771/C809,"")</f>
        <v/>
      </c>
      <c r="D695" s="1240" t="str">
        <f t="shared" si="174"/>
        <v/>
      </c>
      <c r="E695" s="1240" t="str">
        <f t="shared" si="174"/>
        <v/>
      </c>
      <c r="F695" s="1240" t="str">
        <f t="shared" si="174"/>
        <v/>
      </c>
      <c r="G695" s="1240" t="str">
        <f t="shared" si="174"/>
        <v/>
      </c>
      <c r="H695" s="1240" t="str">
        <f t="shared" si="174"/>
        <v/>
      </c>
      <c r="I695" s="1240" t="str">
        <f t="shared" si="174"/>
        <v/>
      </c>
      <c r="J695" s="1240" t="str">
        <f t="shared" si="174"/>
        <v/>
      </c>
      <c r="K695" s="1240" t="str">
        <f t="shared" si="174"/>
        <v/>
      </c>
      <c r="L695" s="1270" t="str">
        <f t="shared" si="174"/>
        <v/>
      </c>
      <c r="M695" s="1332"/>
      <c r="N695" s="1332"/>
      <c r="O695" s="1332"/>
      <c r="P695" s="1332"/>
      <c r="Q695" s="1332"/>
      <c r="R695" s="1332"/>
      <c r="S695" s="1332"/>
      <c r="T695" s="1333"/>
    </row>
    <row r="696" spans="1:20" s="1212" customFormat="1" ht="45" customHeight="1" x14ac:dyDescent="0.25">
      <c r="A696" s="1247" t="s">
        <v>1293</v>
      </c>
      <c r="B696" s="50"/>
      <c r="C696" s="50"/>
      <c r="D696" s="50"/>
      <c r="E696" s="50"/>
      <c r="F696" s="50"/>
      <c r="G696" s="50"/>
      <c r="H696" s="50"/>
      <c r="I696" s="50"/>
      <c r="J696" s="1331"/>
      <c r="K696" s="1331"/>
      <c r="L696" s="1331"/>
      <c r="M696" s="1331"/>
      <c r="N696" s="1331"/>
      <c r="O696" s="1331"/>
      <c r="P696" s="1331"/>
      <c r="Q696" s="1331"/>
      <c r="R696" s="1331"/>
      <c r="S696" s="1331"/>
      <c r="T696" s="1333"/>
    </row>
    <row r="697" spans="1:20" ht="15" customHeight="1" x14ac:dyDescent="0.2">
      <c r="A697" s="1334"/>
      <c r="B697" s="1332"/>
      <c r="C697" s="1332"/>
      <c r="D697" s="1332"/>
      <c r="E697" s="1332"/>
      <c r="F697" s="1332"/>
      <c r="G697" s="1332"/>
      <c r="H697" s="1332"/>
      <c r="I697" s="1332"/>
      <c r="J697" s="1332"/>
      <c r="K697" s="1332"/>
      <c r="L697" s="1332"/>
      <c r="M697" s="1332"/>
      <c r="N697" s="1332"/>
      <c r="O697" s="1332"/>
      <c r="P697" s="1332"/>
      <c r="Q697" s="1332"/>
      <c r="R697" s="1332"/>
      <c r="S697" s="1332"/>
      <c r="T697" s="1333"/>
    </row>
    <row r="698" spans="1:20" ht="15" customHeight="1" x14ac:dyDescent="0.2">
      <c r="A698" s="1334"/>
      <c r="B698" s="1655" t="s">
        <v>1084</v>
      </c>
      <c r="C698" s="1204">
        <v>41715</v>
      </c>
      <c r="D698" s="1203">
        <v>41716</v>
      </c>
      <c r="E698" s="1203">
        <v>41717</v>
      </c>
      <c r="F698" s="1203">
        <v>41718</v>
      </c>
      <c r="G698" s="1201">
        <v>41719</v>
      </c>
      <c r="H698" s="1201">
        <v>41722</v>
      </c>
      <c r="I698" s="1201">
        <v>41723</v>
      </c>
      <c r="J698" s="1201">
        <v>41724</v>
      </c>
      <c r="K698" s="1201">
        <v>41725</v>
      </c>
      <c r="L698" s="1201">
        <v>41726</v>
      </c>
      <c r="M698" s="1332"/>
      <c r="N698" s="1332"/>
      <c r="O698" s="1332"/>
      <c r="P698" s="1332"/>
      <c r="Q698" s="1332"/>
      <c r="R698" s="1332"/>
      <c r="S698" s="1332"/>
      <c r="T698" s="1333"/>
    </row>
    <row r="699" spans="1:20" ht="15" customHeight="1" x14ac:dyDescent="0.2">
      <c r="A699" s="1334"/>
      <c r="B699" s="1223">
        <v>1</v>
      </c>
      <c r="C699" s="1228"/>
      <c r="D699" s="1219"/>
      <c r="E699" s="1219"/>
      <c r="F699" s="1219"/>
      <c r="G699" s="1318"/>
      <c r="H699" s="1318"/>
      <c r="I699" s="1318"/>
      <c r="J699" s="1318"/>
      <c r="K699" s="1318"/>
      <c r="L699" s="1318"/>
      <c r="M699" s="1332"/>
      <c r="N699" s="1332"/>
      <c r="O699" s="1332"/>
      <c r="P699" s="1332"/>
      <c r="Q699" s="1332"/>
      <c r="R699" s="1332"/>
      <c r="S699" s="1332"/>
      <c r="T699" s="1333"/>
    </row>
    <row r="700" spans="1:20" ht="15" customHeight="1" x14ac:dyDescent="0.2">
      <c r="A700" s="1334"/>
      <c r="B700" s="1224">
        <v>2</v>
      </c>
      <c r="C700" s="1226"/>
      <c r="D700" s="1442"/>
      <c r="E700" s="1442"/>
      <c r="F700" s="1442"/>
      <c r="G700" s="1317"/>
      <c r="H700" s="1317"/>
      <c r="I700" s="1317"/>
      <c r="J700" s="1317"/>
      <c r="K700" s="1317"/>
      <c r="L700" s="1317"/>
      <c r="M700" s="1332"/>
      <c r="N700" s="1332"/>
      <c r="O700" s="1332"/>
      <c r="P700" s="1332"/>
      <c r="Q700" s="1332"/>
      <c r="R700" s="1332"/>
      <c r="S700" s="1332"/>
      <c r="T700" s="1333"/>
    </row>
    <row r="701" spans="1:20" ht="15" customHeight="1" x14ac:dyDescent="0.2">
      <c r="A701" s="1334"/>
      <c r="B701" s="1224">
        <v>3</v>
      </c>
      <c r="C701" s="1226"/>
      <c r="D701" s="1442"/>
      <c r="E701" s="1442"/>
      <c r="F701" s="1442"/>
      <c r="G701" s="1317"/>
      <c r="H701" s="1317"/>
      <c r="I701" s="1317"/>
      <c r="J701" s="1317"/>
      <c r="K701" s="1317"/>
      <c r="L701" s="1317"/>
      <c r="M701" s="1332"/>
      <c r="N701" s="1332"/>
      <c r="O701" s="1332"/>
      <c r="P701" s="1332"/>
      <c r="Q701" s="1332"/>
      <c r="R701" s="1332"/>
      <c r="S701" s="1332"/>
      <c r="T701" s="1333"/>
    </row>
    <row r="702" spans="1:20" ht="15" customHeight="1" x14ac:dyDescent="0.2">
      <c r="A702" s="1334"/>
      <c r="B702" s="1224">
        <v>4</v>
      </c>
      <c r="C702" s="1226"/>
      <c r="D702" s="1442"/>
      <c r="E702" s="1442"/>
      <c r="F702" s="1442"/>
      <c r="G702" s="1317"/>
      <c r="H702" s="1317"/>
      <c r="I702" s="1317"/>
      <c r="J702" s="1317"/>
      <c r="K702" s="1317"/>
      <c r="L702" s="1317"/>
      <c r="M702" s="1332"/>
      <c r="N702" s="1332"/>
      <c r="O702" s="1332"/>
      <c r="P702" s="1332"/>
      <c r="Q702" s="1332"/>
      <c r="R702" s="1332"/>
      <c r="S702" s="1332"/>
      <c r="T702" s="1333"/>
    </row>
    <row r="703" spans="1:20" ht="15" customHeight="1" x14ac:dyDescent="0.2">
      <c r="A703" s="1334"/>
      <c r="B703" s="1224">
        <v>5</v>
      </c>
      <c r="C703" s="1226"/>
      <c r="D703" s="1442"/>
      <c r="E703" s="1442"/>
      <c r="F703" s="1442"/>
      <c r="G703" s="1317"/>
      <c r="H703" s="1317"/>
      <c r="I703" s="1317"/>
      <c r="J703" s="1317"/>
      <c r="K703" s="1317"/>
      <c r="L703" s="1317"/>
      <c r="M703" s="1332"/>
      <c r="N703" s="1332"/>
      <c r="O703" s="1332"/>
      <c r="P703" s="1332"/>
      <c r="Q703" s="1332"/>
      <c r="R703" s="1332"/>
      <c r="S703" s="1332"/>
      <c r="T703" s="1333"/>
    </row>
    <row r="704" spans="1:20" ht="15" customHeight="1" x14ac:dyDescent="0.2">
      <c r="A704" s="1334"/>
      <c r="B704" s="1224">
        <v>6</v>
      </c>
      <c r="C704" s="1226"/>
      <c r="D704" s="1442"/>
      <c r="E704" s="1442"/>
      <c r="F704" s="1442"/>
      <c r="G704" s="1317"/>
      <c r="H704" s="1317"/>
      <c r="I704" s="1317"/>
      <c r="J704" s="1317"/>
      <c r="K704" s="1317"/>
      <c r="L704" s="1317"/>
      <c r="M704" s="1332"/>
      <c r="N704" s="1332"/>
      <c r="O704" s="1332"/>
      <c r="P704" s="1332"/>
      <c r="Q704" s="1332"/>
      <c r="R704" s="1332"/>
      <c r="S704" s="1332"/>
      <c r="T704" s="1333"/>
    </row>
    <row r="705" spans="1:20" ht="15" customHeight="1" x14ac:dyDescent="0.2">
      <c r="A705" s="1334"/>
      <c r="B705" s="1224">
        <v>7</v>
      </c>
      <c r="C705" s="1226"/>
      <c r="D705" s="1442"/>
      <c r="E705" s="1442"/>
      <c r="F705" s="1442"/>
      <c r="G705" s="1317"/>
      <c r="H705" s="1317"/>
      <c r="I705" s="1317"/>
      <c r="J705" s="1317"/>
      <c r="K705" s="1317"/>
      <c r="L705" s="1317"/>
      <c r="M705" s="1332"/>
      <c r="N705" s="1332"/>
      <c r="O705" s="1332"/>
      <c r="P705" s="1332"/>
      <c r="Q705" s="1332"/>
      <c r="R705" s="1332"/>
      <c r="S705" s="1332"/>
      <c r="T705" s="1333"/>
    </row>
    <row r="706" spans="1:20" ht="15" customHeight="1" x14ac:dyDescent="0.2">
      <c r="A706" s="1334"/>
      <c r="B706" s="1224">
        <v>8</v>
      </c>
      <c r="C706" s="1226"/>
      <c r="D706" s="1442"/>
      <c r="E706" s="1442"/>
      <c r="F706" s="1442"/>
      <c r="G706" s="1317"/>
      <c r="H706" s="1317"/>
      <c r="I706" s="1317"/>
      <c r="J706" s="1317"/>
      <c r="K706" s="1317"/>
      <c r="L706" s="1317"/>
      <c r="M706" s="1332"/>
      <c r="N706" s="1332"/>
      <c r="O706" s="1332"/>
      <c r="P706" s="1332"/>
      <c r="Q706" s="1332"/>
      <c r="R706" s="1332"/>
      <c r="S706" s="1332"/>
      <c r="T706" s="1333"/>
    </row>
    <row r="707" spans="1:20" ht="15" customHeight="1" x14ac:dyDescent="0.2">
      <c r="A707" s="1334"/>
      <c r="B707" s="1224">
        <v>9</v>
      </c>
      <c r="C707" s="1226"/>
      <c r="D707" s="1442"/>
      <c r="E707" s="1442"/>
      <c r="F707" s="1442"/>
      <c r="G707" s="1317"/>
      <c r="H707" s="1317"/>
      <c r="I707" s="1317"/>
      <c r="J707" s="1317"/>
      <c r="K707" s="1317"/>
      <c r="L707" s="1317"/>
      <c r="M707" s="1332"/>
      <c r="N707" s="1332"/>
      <c r="O707" s="1332"/>
      <c r="P707" s="1332"/>
      <c r="Q707" s="1332"/>
      <c r="R707" s="1332"/>
      <c r="S707" s="1332"/>
      <c r="T707" s="1333"/>
    </row>
    <row r="708" spans="1:20" ht="15" customHeight="1" x14ac:dyDescent="0.2">
      <c r="A708" s="1334"/>
      <c r="B708" s="1224">
        <v>10</v>
      </c>
      <c r="C708" s="1226"/>
      <c r="D708" s="1442"/>
      <c r="E708" s="1442"/>
      <c r="F708" s="1442"/>
      <c r="G708" s="1317"/>
      <c r="H708" s="1317"/>
      <c r="I708" s="1317"/>
      <c r="J708" s="1317"/>
      <c r="K708" s="1317"/>
      <c r="L708" s="1317"/>
      <c r="M708" s="1332"/>
      <c r="N708" s="1332"/>
      <c r="O708" s="1332"/>
      <c r="P708" s="1332"/>
      <c r="Q708" s="1332"/>
      <c r="R708" s="1332"/>
      <c r="S708" s="1332"/>
      <c r="T708" s="1333"/>
    </row>
    <row r="709" spans="1:20" ht="15" customHeight="1" x14ac:dyDescent="0.2">
      <c r="A709" s="1334"/>
      <c r="B709" s="1224">
        <v>11</v>
      </c>
      <c r="C709" s="1226"/>
      <c r="D709" s="1442"/>
      <c r="E709" s="1442"/>
      <c r="F709" s="1442"/>
      <c r="G709" s="1317"/>
      <c r="H709" s="1317"/>
      <c r="I709" s="1317"/>
      <c r="J709" s="1317"/>
      <c r="K709" s="1317"/>
      <c r="L709" s="1317"/>
      <c r="M709" s="1332"/>
      <c r="N709" s="1332"/>
      <c r="O709" s="1332"/>
      <c r="P709" s="1332"/>
      <c r="Q709" s="1332"/>
      <c r="R709" s="1332"/>
      <c r="S709" s="1332"/>
      <c r="T709" s="1333"/>
    </row>
    <row r="710" spans="1:20" ht="15" customHeight="1" x14ac:dyDescent="0.2">
      <c r="A710" s="1334"/>
      <c r="B710" s="1224">
        <v>12</v>
      </c>
      <c r="C710" s="1226"/>
      <c r="D710" s="1442"/>
      <c r="E710" s="1442"/>
      <c r="F710" s="1442"/>
      <c r="G710" s="1317"/>
      <c r="H710" s="1317"/>
      <c r="I710" s="1317"/>
      <c r="J710" s="1317"/>
      <c r="K710" s="1317"/>
      <c r="L710" s="1317"/>
      <c r="M710" s="1332"/>
      <c r="N710" s="1332"/>
      <c r="O710" s="1332"/>
      <c r="P710" s="1332"/>
      <c r="Q710" s="1332"/>
      <c r="R710" s="1332"/>
      <c r="S710" s="1332"/>
      <c r="T710" s="1333"/>
    </row>
    <row r="711" spans="1:20" ht="15" customHeight="1" x14ac:dyDescent="0.2">
      <c r="A711" s="1334"/>
      <c r="B711" s="1224">
        <v>13</v>
      </c>
      <c r="C711" s="1226"/>
      <c r="D711" s="1442"/>
      <c r="E711" s="1442"/>
      <c r="F711" s="1442"/>
      <c r="G711" s="1317"/>
      <c r="H711" s="1317"/>
      <c r="I711" s="1317"/>
      <c r="J711" s="1317"/>
      <c r="K711" s="1317"/>
      <c r="L711" s="1317"/>
      <c r="M711" s="1332"/>
      <c r="N711" s="1332"/>
      <c r="O711" s="1332"/>
      <c r="P711" s="1332"/>
      <c r="Q711" s="1332"/>
      <c r="R711" s="1332"/>
      <c r="S711" s="1332"/>
      <c r="T711" s="1333"/>
    </row>
    <row r="712" spans="1:20" ht="15" customHeight="1" x14ac:dyDescent="0.2">
      <c r="A712" s="1334"/>
      <c r="B712" s="1224">
        <v>14</v>
      </c>
      <c r="C712" s="1226"/>
      <c r="D712" s="1442"/>
      <c r="E712" s="1442"/>
      <c r="F712" s="1442"/>
      <c r="G712" s="1317"/>
      <c r="H712" s="1317"/>
      <c r="I712" s="1317"/>
      <c r="J712" s="1317"/>
      <c r="K712" s="1317"/>
      <c r="L712" s="1317"/>
      <c r="M712" s="1332"/>
      <c r="N712" s="1332"/>
      <c r="O712" s="1332"/>
      <c r="P712" s="1332"/>
      <c r="Q712" s="1332"/>
      <c r="R712" s="1332"/>
      <c r="S712" s="1332"/>
      <c r="T712" s="1333"/>
    </row>
    <row r="713" spans="1:20" ht="15" customHeight="1" x14ac:dyDescent="0.2">
      <c r="A713" s="1334"/>
      <c r="B713" s="1224">
        <v>15</v>
      </c>
      <c r="C713" s="1226"/>
      <c r="D713" s="1442"/>
      <c r="E713" s="1442"/>
      <c r="F713" s="1442"/>
      <c r="G713" s="1317"/>
      <c r="H713" s="1317"/>
      <c r="I713" s="1317"/>
      <c r="J713" s="1317"/>
      <c r="K713" s="1317"/>
      <c r="L713" s="1317"/>
      <c r="M713" s="1332"/>
      <c r="N713" s="1332"/>
      <c r="O713" s="1332"/>
      <c r="P713" s="1332"/>
      <c r="Q713" s="1332"/>
      <c r="R713" s="1332"/>
      <c r="S713" s="1332"/>
      <c r="T713" s="1333"/>
    </row>
    <row r="714" spans="1:20" ht="15" customHeight="1" x14ac:dyDescent="0.2">
      <c r="A714" s="1334"/>
      <c r="B714" s="1224">
        <v>16</v>
      </c>
      <c r="C714" s="1226"/>
      <c r="D714" s="1442"/>
      <c r="E714" s="1442"/>
      <c r="F714" s="1442"/>
      <c r="G714" s="1317"/>
      <c r="H714" s="1317"/>
      <c r="I714" s="1317"/>
      <c r="J714" s="1317"/>
      <c r="K714" s="1317"/>
      <c r="L714" s="1317"/>
      <c r="M714" s="1332"/>
      <c r="N714" s="1332"/>
      <c r="O714" s="1332"/>
      <c r="P714" s="1332"/>
      <c r="Q714" s="1332"/>
      <c r="R714" s="1332"/>
      <c r="S714" s="1332"/>
      <c r="T714" s="1333"/>
    </row>
    <row r="715" spans="1:20" ht="15" customHeight="1" x14ac:dyDescent="0.2">
      <c r="A715" s="1334"/>
      <c r="B715" s="1224">
        <v>17</v>
      </c>
      <c r="C715" s="1226"/>
      <c r="D715" s="1442"/>
      <c r="E715" s="1442"/>
      <c r="F715" s="1442"/>
      <c r="G715" s="1317"/>
      <c r="H715" s="1317"/>
      <c r="I715" s="1317"/>
      <c r="J715" s="1317"/>
      <c r="K715" s="1317"/>
      <c r="L715" s="1317"/>
      <c r="M715" s="1332"/>
      <c r="N715" s="1332"/>
      <c r="O715" s="1332"/>
      <c r="P715" s="1332"/>
      <c r="Q715" s="1332"/>
      <c r="R715" s="1332"/>
      <c r="S715" s="1332"/>
      <c r="T715" s="1333"/>
    </row>
    <row r="716" spans="1:20" ht="15" customHeight="1" x14ac:dyDescent="0.2">
      <c r="A716" s="1334"/>
      <c r="B716" s="1224">
        <v>18</v>
      </c>
      <c r="C716" s="1226"/>
      <c r="D716" s="1442"/>
      <c r="E716" s="1442"/>
      <c r="F716" s="1442"/>
      <c r="G716" s="1317"/>
      <c r="H716" s="1317"/>
      <c r="I716" s="1317"/>
      <c r="J716" s="1317"/>
      <c r="K716" s="1317"/>
      <c r="L716" s="1317"/>
      <c r="M716" s="1332"/>
      <c r="N716" s="1332"/>
      <c r="O716" s="1332"/>
      <c r="P716" s="1332"/>
      <c r="Q716" s="1332"/>
      <c r="R716" s="1332"/>
      <c r="S716" s="1332"/>
      <c r="T716" s="1333"/>
    </row>
    <row r="717" spans="1:20" ht="15" customHeight="1" x14ac:dyDescent="0.2">
      <c r="A717" s="1334"/>
      <c r="B717" s="1224">
        <v>19</v>
      </c>
      <c r="C717" s="1226"/>
      <c r="D717" s="1442"/>
      <c r="E717" s="1442"/>
      <c r="F717" s="1442"/>
      <c r="G717" s="1317"/>
      <c r="H717" s="1317"/>
      <c r="I717" s="1317"/>
      <c r="J717" s="1317"/>
      <c r="K717" s="1317"/>
      <c r="L717" s="1317"/>
      <c r="M717" s="1332"/>
      <c r="N717" s="1332"/>
      <c r="O717" s="1332"/>
      <c r="P717" s="1332"/>
      <c r="Q717" s="1332"/>
      <c r="R717" s="1332"/>
      <c r="S717" s="1332"/>
      <c r="T717" s="1333"/>
    </row>
    <row r="718" spans="1:20" ht="15" customHeight="1" x14ac:dyDescent="0.2">
      <c r="A718" s="1334"/>
      <c r="B718" s="1224">
        <v>20</v>
      </c>
      <c r="C718" s="1226"/>
      <c r="D718" s="1442"/>
      <c r="E718" s="1442"/>
      <c r="F718" s="1442"/>
      <c r="G718" s="1317"/>
      <c r="H718" s="1317"/>
      <c r="I718" s="1317"/>
      <c r="J718" s="1317"/>
      <c r="K718" s="1317"/>
      <c r="L718" s="1317"/>
      <c r="M718" s="1332"/>
      <c r="N718" s="1332"/>
      <c r="O718" s="1332"/>
      <c r="P718" s="1332"/>
      <c r="Q718" s="1332"/>
      <c r="R718" s="1332"/>
      <c r="S718" s="1332"/>
      <c r="T718" s="1333"/>
    </row>
    <row r="719" spans="1:20" ht="15" customHeight="1" x14ac:dyDescent="0.2">
      <c r="A719" s="1334"/>
      <c r="B719" s="1224">
        <v>21</v>
      </c>
      <c r="C719" s="1226"/>
      <c r="D719" s="1442"/>
      <c r="E719" s="1442"/>
      <c r="F719" s="1442"/>
      <c r="G719" s="1317"/>
      <c r="H719" s="1317"/>
      <c r="I719" s="1317"/>
      <c r="J719" s="1317"/>
      <c r="K719" s="1317"/>
      <c r="L719" s="1317"/>
      <c r="M719" s="1332"/>
      <c r="N719" s="1332"/>
      <c r="O719" s="1332"/>
      <c r="P719" s="1332"/>
      <c r="Q719" s="1332"/>
      <c r="R719" s="1332"/>
      <c r="S719" s="1332"/>
      <c r="T719" s="1333"/>
    </row>
    <row r="720" spans="1:20" ht="15" customHeight="1" x14ac:dyDescent="0.2">
      <c r="A720" s="1334"/>
      <c r="B720" s="1224">
        <v>22</v>
      </c>
      <c r="C720" s="1226"/>
      <c r="D720" s="1442"/>
      <c r="E720" s="1442"/>
      <c r="F720" s="1442"/>
      <c r="G720" s="1317"/>
      <c r="H720" s="1317"/>
      <c r="I720" s="1317"/>
      <c r="J720" s="1317"/>
      <c r="K720" s="1317"/>
      <c r="L720" s="1317"/>
      <c r="M720" s="1332"/>
      <c r="N720" s="1332"/>
      <c r="O720" s="1332"/>
      <c r="P720" s="1332"/>
      <c r="Q720" s="1332"/>
      <c r="R720" s="1332"/>
      <c r="S720" s="1332"/>
      <c r="T720" s="1333"/>
    </row>
    <row r="721" spans="1:20" ht="15" customHeight="1" x14ac:dyDescent="0.2">
      <c r="A721" s="1334"/>
      <c r="B721" s="1224">
        <v>23</v>
      </c>
      <c r="C721" s="1226"/>
      <c r="D721" s="1442"/>
      <c r="E721" s="1442"/>
      <c r="F721" s="1442"/>
      <c r="G721" s="1317"/>
      <c r="H721" s="1317"/>
      <c r="I721" s="1317"/>
      <c r="J721" s="1317"/>
      <c r="K721" s="1317"/>
      <c r="L721" s="1317"/>
      <c r="M721" s="1332"/>
      <c r="N721" s="1332"/>
      <c r="O721" s="1332"/>
      <c r="P721" s="1332"/>
      <c r="Q721" s="1332"/>
      <c r="R721" s="1332"/>
      <c r="S721" s="1332"/>
      <c r="T721" s="1333"/>
    </row>
    <row r="722" spans="1:20" ht="15" customHeight="1" x14ac:dyDescent="0.2">
      <c r="A722" s="1334"/>
      <c r="B722" s="1224">
        <v>24</v>
      </c>
      <c r="C722" s="1226"/>
      <c r="D722" s="1442"/>
      <c r="E722" s="1442"/>
      <c r="F722" s="1442"/>
      <c r="G722" s="1317"/>
      <c r="H722" s="1317"/>
      <c r="I722" s="1317"/>
      <c r="J722" s="1317"/>
      <c r="K722" s="1317"/>
      <c r="L722" s="1317"/>
      <c r="M722" s="1332"/>
      <c r="N722" s="1332"/>
      <c r="O722" s="1332"/>
      <c r="P722" s="1332"/>
      <c r="Q722" s="1332"/>
      <c r="R722" s="1332"/>
      <c r="S722" s="1332"/>
      <c r="T722" s="1333"/>
    </row>
    <row r="723" spans="1:20" ht="15" customHeight="1" x14ac:dyDescent="0.2">
      <c r="A723" s="1334"/>
      <c r="B723" s="1224">
        <v>25</v>
      </c>
      <c r="C723" s="1226"/>
      <c r="D723" s="1442"/>
      <c r="E723" s="1442"/>
      <c r="F723" s="1442"/>
      <c r="G723" s="1317"/>
      <c r="H723" s="1317"/>
      <c r="I723" s="1317"/>
      <c r="J723" s="1317"/>
      <c r="K723" s="1317"/>
      <c r="L723" s="1317"/>
      <c r="M723" s="1332"/>
      <c r="N723" s="1332"/>
      <c r="O723" s="1332"/>
      <c r="P723" s="1332"/>
      <c r="Q723" s="1332"/>
      <c r="R723" s="1332"/>
      <c r="S723" s="1332"/>
      <c r="T723" s="1333"/>
    </row>
    <row r="724" spans="1:20" ht="15" customHeight="1" x14ac:dyDescent="0.2">
      <c r="A724" s="1334"/>
      <c r="B724" s="1224">
        <v>26</v>
      </c>
      <c r="C724" s="1226"/>
      <c r="D724" s="1442"/>
      <c r="E724" s="1442"/>
      <c r="F724" s="1442"/>
      <c r="G724" s="1317"/>
      <c r="H724" s="1317"/>
      <c r="I724" s="1317"/>
      <c r="J724" s="1317"/>
      <c r="K724" s="1317"/>
      <c r="L724" s="1317"/>
      <c r="M724" s="1332"/>
      <c r="N724" s="1332"/>
      <c r="O724" s="1332"/>
      <c r="P724" s="1332"/>
      <c r="Q724" s="1332"/>
      <c r="R724" s="1332"/>
      <c r="S724" s="1332"/>
      <c r="T724" s="1333"/>
    </row>
    <row r="725" spans="1:20" ht="15" customHeight="1" x14ac:dyDescent="0.2">
      <c r="A725" s="1334"/>
      <c r="B725" s="1224">
        <v>27</v>
      </c>
      <c r="C725" s="1226"/>
      <c r="D725" s="1442"/>
      <c r="E725" s="1442"/>
      <c r="F725" s="1442"/>
      <c r="G725" s="1317"/>
      <c r="H725" s="1317"/>
      <c r="I725" s="1317"/>
      <c r="J725" s="1317"/>
      <c r="K725" s="1317"/>
      <c r="L725" s="1317"/>
      <c r="M725" s="1332"/>
      <c r="N725" s="1332"/>
      <c r="O725" s="1332"/>
      <c r="P725" s="1332"/>
      <c r="Q725" s="1332"/>
      <c r="R725" s="1332"/>
      <c r="S725" s="1332"/>
      <c r="T725" s="1333"/>
    </row>
    <row r="726" spans="1:20" ht="15" customHeight="1" x14ac:dyDescent="0.2">
      <c r="A726" s="1334"/>
      <c r="B726" s="1224">
        <v>28</v>
      </c>
      <c r="C726" s="1226"/>
      <c r="D726" s="1442"/>
      <c r="E726" s="1442"/>
      <c r="F726" s="1442"/>
      <c r="G726" s="1317"/>
      <c r="H726" s="1317"/>
      <c r="I726" s="1317"/>
      <c r="J726" s="1317"/>
      <c r="K726" s="1317"/>
      <c r="L726" s="1317"/>
      <c r="M726" s="1332"/>
      <c r="N726" s="1332"/>
      <c r="O726" s="1332"/>
      <c r="P726" s="1332"/>
      <c r="Q726" s="1332"/>
      <c r="R726" s="1332"/>
      <c r="S726" s="1332"/>
      <c r="T726" s="1333"/>
    </row>
    <row r="727" spans="1:20" ht="15" customHeight="1" x14ac:dyDescent="0.2">
      <c r="A727" s="1334"/>
      <c r="B727" s="1224">
        <v>29</v>
      </c>
      <c r="C727" s="1226"/>
      <c r="D727" s="1442"/>
      <c r="E727" s="1442"/>
      <c r="F727" s="1442"/>
      <c r="G727" s="1317"/>
      <c r="H727" s="1317"/>
      <c r="I727" s="1317"/>
      <c r="J727" s="1317"/>
      <c r="K727" s="1317"/>
      <c r="L727" s="1317"/>
      <c r="M727" s="1332"/>
      <c r="N727" s="1332"/>
      <c r="O727" s="1332"/>
      <c r="P727" s="1332"/>
      <c r="Q727" s="1332"/>
      <c r="R727" s="1332"/>
      <c r="S727" s="1332"/>
      <c r="T727" s="1333"/>
    </row>
    <row r="728" spans="1:20" ht="15" customHeight="1" x14ac:dyDescent="0.2">
      <c r="A728" s="1334"/>
      <c r="B728" s="1224">
        <v>30</v>
      </c>
      <c r="C728" s="1226"/>
      <c r="D728" s="1442"/>
      <c r="E728" s="1442"/>
      <c r="F728" s="1442"/>
      <c r="G728" s="1317"/>
      <c r="H728" s="1317"/>
      <c r="I728" s="1317"/>
      <c r="J728" s="1317"/>
      <c r="K728" s="1317"/>
      <c r="L728" s="1317"/>
      <c r="M728" s="1332"/>
      <c r="N728" s="1332"/>
      <c r="O728" s="1332"/>
      <c r="P728" s="1332"/>
      <c r="Q728" s="1332"/>
      <c r="R728" s="1332"/>
      <c r="S728" s="1332"/>
      <c r="T728" s="1333"/>
    </row>
    <row r="729" spans="1:20" ht="15" customHeight="1" x14ac:dyDescent="0.2">
      <c r="A729" s="1334"/>
      <c r="B729" s="1224">
        <v>31</v>
      </c>
      <c r="C729" s="1226"/>
      <c r="D729" s="1442"/>
      <c r="E729" s="1442"/>
      <c r="F729" s="1442"/>
      <c r="G729" s="1317"/>
      <c r="H729" s="1317"/>
      <c r="I729" s="1317"/>
      <c r="J729" s="1317"/>
      <c r="K729" s="1317"/>
      <c r="L729" s="1317"/>
      <c r="M729" s="1332"/>
      <c r="N729" s="1332"/>
      <c r="O729" s="1332"/>
      <c r="P729" s="1332"/>
      <c r="Q729" s="1332"/>
      <c r="R729" s="1332"/>
      <c r="S729" s="1332"/>
      <c r="T729" s="1333"/>
    </row>
    <row r="730" spans="1:20" ht="15" customHeight="1" x14ac:dyDescent="0.2">
      <c r="A730" s="1334"/>
      <c r="B730" s="1224">
        <v>32</v>
      </c>
      <c r="C730" s="1226"/>
      <c r="D730" s="1442"/>
      <c r="E730" s="1442"/>
      <c r="F730" s="1442"/>
      <c r="G730" s="1317"/>
      <c r="H730" s="1317"/>
      <c r="I730" s="1317"/>
      <c r="J730" s="1317"/>
      <c r="K730" s="1317"/>
      <c r="L730" s="1317"/>
      <c r="M730" s="1332"/>
      <c r="N730" s="1332"/>
      <c r="O730" s="1332"/>
      <c r="P730" s="1332"/>
      <c r="Q730" s="1332"/>
      <c r="R730" s="1332"/>
      <c r="S730" s="1332"/>
      <c r="T730" s="1333"/>
    </row>
    <row r="731" spans="1:20" ht="15" customHeight="1" x14ac:dyDescent="0.2">
      <c r="A731" s="1334"/>
      <c r="B731" s="1224">
        <v>33</v>
      </c>
      <c r="C731" s="1226"/>
      <c r="D731" s="1442"/>
      <c r="E731" s="1442"/>
      <c r="F731" s="1442"/>
      <c r="G731" s="1317"/>
      <c r="H731" s="1317"/>
      <c r="I731" s="1317"/>
      <c r="J731" s="1317"/>
      <c r="K731" s="1317"/>
      <c r="L731" s="1317"/>
      <c r="M731" s="1332"/>
      <c r="N731" s="1332"/>
      <c r="O731" s="1332"/>
      <c r="P731" s="1332"/>
      <c r="Q731" s="1332"/>
      <c r="R731" s="1332"/>
      <c r="S731" s="1332"/>
      <c r="T731" s="1333"/>
    </row>
    <row r="732" spans="1:20" ht="15" customHeight="1" x14ac:dyDescent="0.2">
      <c r="A732" s="1334"/>
      <c r="B732" s="1224">
        <v>34</v>
      </c>
      <c r="C732" s="1226"/>
      <c r="D732" s="1442"/>
      <c r="E732" s="1442"/>
      <c r="F732" s="1442"/>
      <c r="G732" s="1317"/>
      <c r="H732" s="1317"/>
      <c r="I732" s="1317"/>
      <c r="J732" s="1317"/>
      <c r="K732" s="1317"/>
      <c r="L732" s="1317"/>
      <c r="M732" s="1332"/>
      <c r="N732" s="1332"/>
      <c r="O732" s="1332"/>
      <c r="P732" s="1332"/>
      <c r="Q732" s="1332"/>
      <c r="R732" s="1332"/>
      <c r="S732" s="1332"/>
      <c r="T732" s="1333"/>
    </row>
    <row r="733" spans="1:20" ht="15" customHeight="1" x14ac:dyDescent="0.2">
      <c r="A733" s="1334"/>
      <c r="B733" s="1225">
        <v>35</v>
      </c>
      <c r="C733" s="1227"/>
      <c r="D733" s="1415"/>
      <c r="E733" s="1415"/>
      <c r="F733" s="1415"/>
      <c r="G733" s="1319"/>
      <c r="H733" s="1319"/>
      <c r="I733" s="1319"/>
      <c r="J733" s="1319"/>
      <c r="K733" s="1319"/>
      <c r="L733" s="1319"/>
      <c r="M733" s="1332"/>
      <c r="N733" s="1332"/>
      <c r="O733" s="1332"/>
      <c r="P733" s="1332"/>
      <c r="Q733" s="1332"/>
      <c r="R733" s="1332"/>
      <c r="S733" s="1332"/>
      <c r="T733" s="1333"/>
    </row>
    <row r="734" spans="1:20" s="1212" customFormat="1" ht="45" customHeight="1" x14ac:dyDescent="0.25">
      <c r="A734" s="1247" t="s">
        <v>1292</v>
      </c>
      <c r="B734" s="50"/>
      <c r="C734" s="50"/>
      <c r="D734" s="50"/>
      <c r="E734" s="50"/>
      <c r="F734" s="50"/>
      <c r="G734" s="50"/>
      <c r="H734" s="50"/>
      <c r="I734" s="50"/>
      <c r="J734" s="1331"/>
      <c r="K734" s="1331"/>
      <c r="L734" s="1331"/>
      <c r="M734" s="1331"/>
      <c r="N734" s="1331"/>
      <c r="O734" s="1331"/>
      <c r="P734" s="1331"/>
      <c r="Q734" s="1331"/>
      <c r="R734" s="1331"/>
      <c r="S734" s="1331"/>
      <c r="T734" s="1330"/>
    </row>
    <row r="735" spans="1:20" ht="15" customHeight="1" x14ac:dyDescent="0.2">
      <c r="A735" s="1334"/>
      <c r="B735" s="1332"/>
      <c r="C735" s="1332"/>
      <c r="D735" s="1332"/>
      <c r="E735" s="1332"/>
      <c r="F735" s="1332"/>
      <c r="G735" s="1332"/>
      <c r="H735" s="1332"/>
      <c r="I735" s="1332"/>
      <c r="J735" s="1332"/>
      <c r="K735" s="1332"/>
      <c r="L735" s="1332"/>
      <c r="M735" s="1332"/>
      <c r="N735" s="1332"/>
      <c r="O735" s="1332"/>
      <c r="P735" s="1332"/>
      <c r="Q735" s="1332"/>
      <c r="R735" s="1332"/>
      <c r="S735" s="1332"/>
      <c r="T735" s="1333"/>
    </row>
    <row r="736" spans="1:20" ht="15" customHeight="1" x14ac:dyDescent="0.2">
      <c r="A736" s="1334"/>
      <c r="B736" s="1655" t="s">
        <v>1084</v>
      </c>
      <c r="C736" s="1204">
        <v>41715</v>
      </c>
      <c r="D736" s="1203">
        <v>41716</v>
      </c>
      <c r="E736" s="1203">
        <v>41717</v>
      </c>
      <c r="F736" s="1203">
        <v>41718</v>
      </c>
      <c r="G736" s="1201">
        <v>41719</v>
      </c>
      <c r="H736" s="1201">
        <v>41722</v>
      </c>
      <c r="I736" s="1201">
        <v>41723</v>
      </c>
      <c r="J736" s="1201">
        <v>41724</v>
      </c>
      <c r="K736" s="1201">
        <v>41725</v>
      </c>
      <c r="L736" s="1201">
        <v>41726</v>
      </c>
      <c r="M736" s="1332"/>
      <c r="N736" s="1332"/>
      <c r="O736" s="1332"/>
      <c r="P736" s="1332"/>
      <c r="Q736" s="1332"/>
      <c r="R736" s="1332"/>
      <c r="S736" s="1332"/>
      <c r="T736" s="1333"/>
    </row>
    <row r="737" spans="1:20" ht="15" customHeight="1" x14ac:dyDescent="0.2">
      <c r="A737" s="1334"/>
      <c r="B737" s="1223">
        <v>1</v>
      </c>
      <c r="C737" s="1228"/>
      <c r="D737" s="1219"/>
      <c r="E737" s="1219"/>
      <c r="F737" s="1219"/>
      <c r="G737" s="1318"/>
      <c r="H737" s="1318"/>
      <c r="I737" s="1318"/>
      <c r="J737" s="1318"/>
      <c r="K737" s="1318"/>
      <c r="L737" s="1318"/>
      <c r="M737" s="1332"/>
      <c r="N737" s="1332"/>
      <c r="O737" s="1332"/>
      <c r="P737" s="1332"/>
      <c r="Q737" s="1332"/>
      <c r="R737" s="1332"/>
      <c r="S737" s="1332"/>
      <c r="T737" s="1333"/>
    </row>
    <row r="738" spans="1:20" ht="15" customHeight="1" x14ac:dyDescent="0.2">
      <c r="A738" s="1334"/>
      <c r="B738" s="1224">
        <v>2</v>
      </c>
      <c r="C738" s="1226"/>
      <c r="D738" s="1442"/>
      <c r="E738" s="1442"/>
      <c r="F738" s="1442"/>
      <c r="G738" s="1317"/>
      <c r="H738" s="1317"/>
      <c r="I738" s="1317"/>
      <c r="J738" s="1317"/>
      <c r="K738" s="1317"/>
      <c r="L738" s="1317"/>
      <c r="M738" s="1332"/>
      <c r="N738" s="1332"/>
      <c r="O738" s="1332"/>
      <c r="P738" s="1332"/>
      <c r="Q738" s="1332"/>
      <c r="R738" s="1332"/>
      <c r="S738" s="1332"/>
      <c r="T738" s="1333"/>
    </row>
    <row r="739" spans="1:20" ht="15" customHeight="1" x14ac:dyDescent="0.2">
      <c r="A739" s="1334"/>
      <c r="B739" s="1224">
        <v>3</v>
      </c>
      <c r="C739" s="1226"/>
      <c r="D739" s="1442"/>
      <c r="E739" s="1442"/>
      <c r="F739" s="1442"/>
      <c r="G739" s="1317"/>
      <c r="H739" s="1317"/>
      <c r="I739" s="1317"/>
      <c r="J739" s="1317"/>
      <c r="K739" s="1317"/>
      <c r="L739" s="1317"/>
      <c r="M739" s="1332"/>
      <c r="N739" s="1332"/>
      <c r="O739" s="1332"/>
      <c r="P739" s="1332"/>
      <c r="Q739" s="1332"/>
      <c r="R739" s="1332"/>
      <c r="S739" s="1332"/>
      <c r="T739" s="1333"/>
    </row>
    <row r="740" spans="1:20" ht="15" customHeight="1" x14ac:dyDescent="0.2">
      <c r="A740" s="1334"/>
      <c r="B740" s="1224">
        <v>4</v>
      </c>
      <c r="C740" s="1226"/>
      <c r="D740" s="1442"/>
      <c r="E740" s="1442"/>
      <c r="F740" s="1442"/>
      <c r="G740" s="1317"/>
      <c r="H740" s="1317"/>
      <c r="I740" s="1317"/>
      <c r="J740" s="1317"/>
      <c r="K740" s="1317"/>
      <c r="L740" s="1317"/>
      <c r="M740" s="1332"/>
      <c r="N740" s="1332"/>
      <c r="O740" s="1332"/>
      <c r="P740" s="1332"/>
      <c r="Q740" s="1332"/>
      <c r="R740" s="1332"/>
      <c r="S740" s="1332"/>
      <c r="T740" s="1333"/>
    </row>
    <row r="741" spans="1:20" ht="15" customHeight="1" x14ac:dyDescent="0.2">
      <c r="A741" s="1334"/>
      <c r="B741" s="1224">
        <v>5</v>
      </c>
      <c r="C741" s="1226"/>
      <c r="D741" s="1442"/>
      <c r="E741" s="1442"/>
      <c r="F741" s="1442"/>
      <c r="G741" s="1317"/>
      <c r="H741" s="1317"/>
      <c r="I741" s="1317"/>
      <c r="J741" s="1317"/>
      <c r="K741" s="1317"/>
      <c r="L741" s="1317"/>
      <c r="M741" s="1332"/>
      <c r="N741" s="1332"/>
      <c r="O741" s="1332"/>
      <c r="P741" s="1332"/>
      <c r="Q741" s="1332"/>
      <c r="R741" s="1332"/>
      <c r="S741" s="1332"/>
      <c r="T741" s="1333"/>
    </row>
    <row r="742" spans="1:20" ht="15" customHeight="1" x14ac:dyDescent="0.2">
      <c r="A742" s="1334"/>
      <c r="B742" s="1224">
        <v>6</v>
      </c>
      <c r="C742" s="1226"/>
      <c r="D742" s="1442"/>
      <c r="E742" s="1442"/>
      <c r="F742" s="1442"/>
      <c r="G742" s="1317"/>
      <c r="H742" s="1317"/>
      <c r="I742" s="1317"/>
      <c r="J742" s="1317"/>
      <c r="K742" s="1317"/>
      <c r="L742" s="1317"/>
      <c r="M742" s="1332"/>
      <c r="N742" s="1332"/>
      <c r="O742" s="1332"/>
      <c r="P742" s="1332"/>
      <c r="Q742" s="1332"/>
      <c r="R742" s="1332"/>
      <c r="S742" s="1332"/>
      <c r="T742" s="1333"/>
    </row>
    <row r="743" spans="1:20" ht="15" customHeight="1" x14ac:dyDescent="0.2">
      <c r="A743" s="1334"/>
      <c r="B743" s="1224">
        <v>7</v>
      </c>
      <c r="C743" s="1226"/>
      <c r="D743" s="1442"/>
      <c r="E743" s="1442"/>
      <c r="F743" s="1442"/>
      <c r="G743" s="1317"/>
      <c r="H743" s="1317"/>
      <c r="I743" s="1317"/>
      <c r="J743" s="1317"/>
      <c r="K743" s="1317"/>
      <c r="L743" s="1317"/>
      <c r="M743" s="1332"/>
      <c r="N743" s="1332"/>
      <c r="O743" s="1332"/>
      <c r="P743" s="1332"/>
      <c r="Q743" s="1332"/>
      <c r="R743" s="1332"/>
      <c r="S743" s="1332"/>
      <c r="T743" s="1333"/>
    </row>
    <row r="744" spans="1:20" ht="15" customHeight="1" x14ac:dyDescent="0.2">
      <c r="A744" s="1334"/>
      <c r="B744" s="1224">
        <v>8</v>
      </c>
      <c r="C744" s="1226"/>
      <c r="D744" s="1442"/>
      <c r="E744" s="1442"/>
      <c r="F744" s="1442"/>
      <c r="G744" s="1317"/>
      <c r="H744" s="1317"/>
      <c r="I744" s="1317"/>
      <c r="J744" s="1317"/>
      <c r="K744" s="1317"/>
      <c r="L744" s="1317"/>
      <c r="M744" s="1332"/>
      <c r="N744" s="1332"/>
      <c r="O744" s="1332"/>
      <c r="P744" s="1332"/>
      <c r="Q744" s="1332"/>
      <c r="R744" s="1332"/>
      <c r="S744" s="1332"/>
      <c r="T744" s="1333"/>
    </row>
    <row r="745" spans="1:20" ht="15" customHeight="1" x14ac:dyDescent="0.2">
      <c r="A745" s="1334"/>
      <c r="B745" s="1224">
        <v>9</v>
      </c>
      <c r="C745" s="1226"/>
      <c r="D745" s="1442"/>
      <c r="E745" s="1442"/>
      <c r="F745" s="1442"/>
      <c r="G745" s="1317"/>
      <c r="H745" s="1317"/>
      <c r="I745" s="1317"/>
      <c r="J745" s="1317"/>
      <c r="K745" s="1317"/>
      <c r="L745" s="1317"/>
      <c r="M745" s="1332"/>
      <c r="N745" s="1332"/>
      <c r="O745" s="1332"/>
      <c r="P745" s="1332"/>
      <c r="Q745" s="1332"/>
      <c r="R745" s="1332"/>
      <c r="S745" s="1332"/>
      <c r="T745" s="1333"/>
    </row>
    <row r="746" spans="1:20" ht="15" customHeight="1" x14ac:dyDescent="0.2">
      <c r="A746" s="1334"/>
      <c r="B746" s="1224">
        <v>10</v>
      </c>
      <c r="C746" s="1226"/>
      <c r="D746" s="1442"/>
      <c r="E746" s="1442"/>
      <c r="F746" s="1442"/>
      <c r="G746" s="1317"/>
      <c r="H746" s="1317"/>
      <c r="I746" s="1317"/>
      <c r="J746" s="1317"/>
      <c r="K746" s="1317"/>
      <c r="L746" s="1317"/>
      <c r="M746" s="1332"/>
      <c r="N746" s="1332"/>
      <c r="O746" s="1332"/>
      <c r="P746" s="1332"/>
      <c r="Q746" s="1332"/>
      <c r="R746" s="1332"/>
      <c r="S746" s="1332"/>
      <c r="T746" s="1333"/>
    </row>
    <row r="747" spans="1:20" ht="15" customHeight="1" x14ac:dyDescent="0.2">
      <c r="A747" s="1334"/>
      <c r="B747" s="1224">
        <v>11</v>
      </c>
      <c r="C747" s="1226"/>
      <c r="D747" s="1442"/>
      <c r="E747" s="1442"/>
      <c r="F747" s="1442"/>
      <c r="G747" s="1317"/>
      <c r="H747" s="1317"/>
      <c r="I747" s="1317"/>
      <c r="J747" s="1317"/>
      <c r="K747" s="1317"/>
      <c r="L747" s="1317"/>
      <c r="M747" s="1332"/>
      <c r="N747" s="1332"/>
      <c r="O747" s="1332"/>
      <c r="P747" s="1332"/>
      <c r="Q747" s="1332"/>
      <c r="R747" s="1332"/>
      <c r="S747" s="1332"/>
      <c r="T747" s="1333"/>
    </row>
    <row r="748" spans="1:20" ht="15" customHeight="1" x14ac:dyDescent="0.2">
      <c r="A748" s="1334"/>
      <c r="B748" s="1224">
        <v>12</v>
      </c>
      <c r="C748" s="1226"/>
      <c r="D748" s="1442"/>
      <c r="E748" s="1442"/>
      <c r="F748" s="1442"/>
      <c r="G748" s="1317"/>
      <c r="H748" s="1317"/>
      <c r="I748" s="1317"/>
      <c r="J748" s="1317"/>
      <c r="K748" s="1317"/>
      <c r="L748" s="1317"/>
      <c r="M748" s="1332"/>
      <c r="N748" s="1332"/>
      <c r="O748" s="1332"/>
      <c r="P748" s="1332"/>
      <c r="Q748" s="1332"/>
      <c r="R748" s="1332"/>
      <c r="S748" s="1332"/>
      <c r="T748" s="1333"/>
    </row>
    <row r="749" spans="1:20" ht="15" customHeight="1" x14ac:dyDescent="0.2">
      <c r="A749" s="1334"/>
      <c r="B749" s="1224">
        <v>13</v>
      </c>
      <c r="C749" s="1226"/>
      <c r="D749" s="1442"/>
      <c r="E749" s="1442"/>
      <c r="F749" s="1442"/>
      <c r="G749" s="1317"/>
      <c r="H749" s="1317"/>
      <c r="I749" s="1317"/>
      <c r="J749" s="1317"/>
      <c r="K749" s="1317"/>
      <c r="L749" s="1317"/>
      <c r="M749" s="1332"/>
      <c r="N749" s="1332"/>
      <c r="O749" s="1332"/>
      <c r="P749" s="1332"/>
      <c r="Q749" s="1332"/>
      <c r="R749" s="1332"/>
      <c r="S749" s="1332"/>
      <c r="T749" s="1333"/>
    </row>
    <row r="750" spans="1:20" ht="15" customHeight="1" x14ac:dyDescent="0.2">
      <c r="A750" s="1334"/>
      <c r="B750" s="1224">
        <v>14</v>
      </c>
      <c r="C750" s="1226"/>
      <c r="D750" s="1442"/>
      <c r="E750" s="1442"/>
      <c r="F750" s="1442"/>
      <c r="G750" s="1317"/>
      <c r="H750" s="1317"/>
      <c r="I750" s="1317"/>
      <c r="J750" s="1317"/>
      <c r="K750" s="1317"/>
      <c r="L750" s="1317"/>
      <c r="M750" s="1332"/>
      <c r="N750" s="1332"/>
      <c r="O750" s="1332"/>
      <c r="P750" s="1332"/>
      <c r="Q750" s="1332"/>
      <c r="R750" s="1332"/>
      <c r="S750" s="1332"/>
      <c r="T750" s="1333"/>
    </row>
    <row r="751" spans="1:20" ht="15" customHeight="1" x14ac:dyDescent="0.2">
      <c r="A751" s="1334"/>
      <c r="B751" s="1224">
        <v>15</v>
      </c>
      <c r="C751" s="1226"/>
      <c r="D751" s="1442"/>
      <c r="E751" s="1442"/>
      <c r="F751" s="1442"/>
      <c r="G751" s="1317"/>
      <c r="H751" s="1317"/>
      <c r="I751" s="1317"/>
      <c r="J751" s="1317"/>
      <c r="K751" s="1317"/>
      <c r="L751" s="1317"/>
      <c r="M751" s="1332"/>
      <c r="N751" s="1332"/>
      <c r="O751" s="1332"/>
      <c r="P751" s="1332"/>
      <c r="Q751" s="1332"/>
      <c r="R751" s="1332"/>
      <c r="S751" s="1332"/>
      <c r="T751" s="1333"/>
    </row>
    <row r="752" spans="1:20" ht="15" customHeight="1" x14ac:dyDescent="0.2">
      <c r="A752" s="1334"/>
      <c r="B752" s="1224">
        <v>16</v>
      </c>
      <c r="C752" s="1226"/>
      <c r="D752" s="1442"/>
      <c r="E752" s="1442"/>
      <c r="F752" s="1442"/>
      <c r="G752" s="1317"/>
      <c r="H752" s="1317"/>
      <c r="I752" s="1317"/>
      <c r="J752" s="1317"/>
      <c r="K752" s="1317"/>
      <c r="L752" s="1317"/>
      <c r="M752" s="1332"/>
      <c r="N752" s="1332"/>
      <c r="O752" s="1332"/>
      <c r="P752" s="1332"/>
      <c r="Q752" s="1332"/>
      <c r="R752" s="1332"/>
      <c r="S752" s="1332"/>
      <c r="T752" s="1333"/>
    </row>
    <row r="753" spans="1:20" ht="15" customHeight="1" x14ac:dyDescent="0.2">
      <c r="A753" s="1334"/>
      <c r="B753" s="1224">
        <v>17</v>
      </c>
      <c r="C753" s="1226"/>
      <c r="D753" s="1442"/>
      <c r="E753" s="1442"/>
      <c r="F753" s="1442"/>
      <c r="G753" s="1317"/>
      <c r="H753" s="1317"/>
      <c r="I753" s="1317"/>
      <c r="J753" s="1317"/>
      <c r="K753" s="1317"/>
      <c r="L753" s="1317"/>
      <c r="M753" s="1332"/>
      <c r="N753" s="1332"/>
      <c r="O753" s="1332"/>
      <c r="P753" s="1332"/>
      <c r="Q753" s="1332"/>
      <c r="R753" s="1332"/>
      <c r="S753" s="1332"/>
      <c r="T753" s="1333"/>
    </row>
    <row r="754" spans="1:20" ht="15" customHeight="1" x14ac:dyDescent="0.2">
      <c r="A754" s="1334"/>
      <c r="B754" s="1224">
        <v>18</v>
      </c>
      <c r="C754" s="1226"/>
      <c r="D754" s="1442"/>
      <c r="E754" s="1442"/>
      <c r="F754" s="1442"/>
      <c r="G754" s="1317"/>
      <c r="H754" s="1317"/>
      <c r="I754" s="1317"/>
      <c r="J754" s="1317"/>
      <c r="K754" s="1317"/>
      <c r="L754" s="1317"/>
      <c r="M754" s="1332"/>
      <c r="N754" s="1332"/>
      <c r="O754" s="1332"/>
      <c r="P754" s="1332"/>
      <c r="Q754" s="1332"/>
      <c r="R754" s="1332"/>
      <c r="S754" s="1332"/>
      <c r="T754" s="1333"/>
    </row>
    <row r="755" spans="1:20" ht="15" customHeight="1" x14ac:dyDescent="0.2">
      <c r="A755" s="1334"/>
      <c r="B755" s="1224">
        <v>19</v>
      </c>
      <c r="C755" s="1226"/>
      <c r="D755" s="1442"/>
      <c r="E755" s="1442"/>
      <c r="F755" s="1442"/>
      <c r="G755" s="1317"/>
      <c r="H755" s="1317"/>
      <c r="I755" s="1317"/>
      <c r="J755" s="1317"/>
      <c r="K755" s="1317"/>
      <c r="L755" s="1317"/>
      <c r="M755" s="1332"/>
      <c r="N755" s="1332"/>
      <c r="O755" s="1332"/>
      <c r="P755" s="1332"/>
      <c r="Q755" s="1332"/>
      <c r="R755" s="1332"/>
      <c r="S755" s="1332"/>
      <c r="T755" s="1333"/>
    </row>
    <row r="756" spans="1:20" ht="15" customHeight="1" x14ac:dyDescent="0.2">
      <c r="A756" s="1334"/>
      <c r="B756" s="1224">
        <v>20</v>
      </c>
      <c r="C756" s="1226"/>
      <c r="D756" s="1442"/>
      <c r="E756" s="1442"/>
      <c r="F756" s="1442"/>
      <c r="G756" s="1317"/>
      <c r="H756" s="1317"/>
      <c r="I756" s="1317"/>
      <c r="J756" s="1317"/>
      <c r="K756" s="1317"/>
      <c r="L756" s="1317"/>
      <c r="M756" s="1332"/>
      <c r="N756" s="1332"/>
      <c r="O756" s="1332"/>
      <c r="P756" s="1332"/>
      <c r="Q756" s="1332"/>
      <c r="R756" s="1332"/>
      <c r="S756" s="1332"/>
      <c r="T756" s="1333"/>
    </row>
    <row r="757" spans="1:20" ht="15" customHeight="1" x14ac:dyDescent="0.2">
      <c r="A757" s="1334"/>
      <c r="B757" s="1224">
        <v>21</v>
      </c>
      <c r="C757" s="1226"/>
      <c r="D757" s="1442"/>
      <c r="E757" s="1442"/>
      <c r="F757" s="1442"/>
      <c r="G757" s="1317"/>
      <c r="H757" s="1317"/>
      <c r="I757" s="1317"/>
      <c r="J757" s="1317"/>
      <c r="K757" s="1317"/>
      <c r="L757" s="1317"/>
      <c r="M757" s="1332"/>
      <c r="N757" s="1332"/>
      <c r="O757" s="1332"/>
      <c r="P757" s="1332"/>
      <c r="Q757" s="1332"/>
      <c r="R757" s="1332"/>
      <c r="S757" s="1332"/>
      <c r="T757" s="1333"/>
    </row>
    <row r="758" spans="1:20" ht="15" customHeight="1" x14ac:dyDescent="0.2">
      <c r="A758" s="1334"/>
      <c r="B758" s="1224">
        <v>22</v>
      </c>
      <c r="C758" s="1226"/>
      <c r="D758" s="1442"/>
      <c r="E758" s="1442"/>
      <c r="F758" s="1442"/>
      <c r="G758" s="1317"/>
      <c r="H758" s="1317"/>
      <c r="I758" s="1317"/>
      <c r="J758" s="1317"/>
      <c r="K758" s="1317"/>
      <c r="L758" s="1317"/>
      <c r="M758" s="1332"/>
      <c r="N758" s="1332"/>
      <c r="O758" s="1332"/>
      <c r="P758" s="1332"/>
      <c r="Q758" s="1332"/>
      <c r="R758" s="1332"/>
      <c r="S758" s="1332"/>
      <c r="T758" s="1333"/>
    </row>
    <row r="759" spans="1:20" ht="15" customHeight="1" x14ac:dyDescent="0.2">
      <c r="A759" s="1334"/>
      <c r="B759" s="1224">
        <v>23</v>
      </c>
      <c r="C759" s="1226"/>
      <c r="D759" s="1442"/>
      <c r="E759" s="1442"/>
      <c r="F759" s="1442"/>
      <c r="G759" s="1317"/>
      <c r="H759" s="1317"/>
      <c r="I759" s="1317"/>
      <c r="J759" s="1317"/>
      <c r="K759" s="1317"/>
      <c r="L759" s="1317"/>
      <c r="M759" s="1332"/>
      <c r="N759" s="1332"/>
      <c r="O759" s="1332"/>
      <c r="P759" s="1332"/>
      <c r="Q759" s="1332"/>
      <c r="R759" s="1332"/>
      <c r="S759" s="1332"/>
      <c r="T759" s="1333"/>
    </row>
    <row r="760" spans="1:20" ht="15" customHeight="1" x14ac:dyDescent="0.2">
      <c r="A760" s="1334"/>
      <c r="B760" s="1224">
        <v>24</v>
      </c>
      <c r="C760" s="1226"/>
      <c r="D760" s="1442"/>
      <c r="E760" s="1442"/>
      <c r="F760" s="1442"/>
      <c r="G760" s="1317"/>
      <c r="H760" s="1317"/>
      <c r="I760" s="1317"/>
      <c r="J760" s="1317"/>
      <c r="K760" s="1317"/>
      <c r="L760" s="1317"/>
      <c r="M760" s="1332"/>
      <c r="N760" s="1332"/>
      <c r="O760" s="1332"/>
      <c r="P760" s="1332"/>
      <c r="Q760" s="1332"/>
      <c r="R760" s="1332"/>
      <c r="S760" s="1332"/>
      <c r="T760" s="1333"/>
    </row>
    <row r="761" spans="1:20" ht="15" customHeight="1" x14ac:dyDescent="0.2">
      <c r="A761" s="1334"/>
      <c r="B761" s="1224">
        <v>25</v>
      </c>
      <c r="C761" s="1226"/>
      <c r="D761" s="1442"/>
      <c r="E761" s="1442"/>
      <c r="F761" s="1442"/>
      <c r="G761" s="1317"/>
      <c r="H761" s="1317"/>
      <c r="I761" s="1317"/>
      <c r="J761" s="1317"/>
      <c r="K761" s="1317"/>
      <c r="L761" s="1317"/>
      <c r="M761" s="1332"/>
      <c r="N761" s="1332"/>
      <c r="O761" s="1332"/>
      <c r="P761" s="1332"/>
      <c r="Q761" s="1332"/>
      <c r="R761" s="1332"/>
      <c r="S761" s="1332"/>
      <c r="T761" s="1333"/>
    </row>
    <row r="762" spans="1:20" ht="15" customHeight="1" x14ac:dyDescent="0.2">
      <c r="A762" s="1334"/>
      <c r="B762" s="1224">
        <v>26</v>
      </c>
      <c r="C762" s="1226"/>
      <c r="D762" s="1442"/>
      <c r="E762" s="1442"/>
      <c r="F762" s="1442"/>
      <c r="G762" s="1317"/>
      <c r="H762" s="1317"/>
      <c r="I762" s="1317"/>
      <c r="J762" s="1317"/>
      <c r="K762" s="1317"/>
      <c r="L762" s="1317"/>
      <c r="M762" s="1332"/>
      <c r="N762" s="1332"/>
      <c r="O762" s="1332"/>
      <c r="P762" s="1332"/>
      <c r="Q762" s="1332"/>
      <c r="R762" s="1332"/>
      <c r="S762" s="1332"/>
      <c r="T762" s="1333"/>
    </row>
    <row r="763" spans="1:20" ht="15" customHeight="1" x14ac:dyDescent="0.2">
      <c r="A763" s="1334"/>
      <c r="B763" s="1224">
        <v>27</v>
      </c>
      <c r="C763" s="1226"/>
      <c r="D763" s="1442"/>
      <c r="E763" s="1442"/>
      <c r="F763" s="1442"/>
      <c r="G763" s="1317"/>
      <c r="H763" s="1317"/>
      <c r="I763" s="1317"/>
      <c r="J763" s="1317"/>
      <c r="K763" s="1317"/>
      <c r="L763" s="1317"/>
      <c r="M763" s="1332"/>
      <c r="N763" s="1332"/>
      <c r="O763" s="1332"/>
      <c r="P763" s="1332"/>
      <c r="Q763" s="1332"/>
      <c r="R763" s="1332"/>
      <c r="S763" s="1332"/>
      <c r="T763" s="1333"/>
    </row>
    <row r="764" spans="1:20" ht="15" customHeight="1" x14ac:dyDescent="0.2">
      <c r="A764" s="1334"/>
      <c r="B764" s="1224">
        <v>28</v>
      </c>
      <c r="C764" s="1226"/>
      <c r="D764" s="1442"/>
      <c r="E764" s="1442"/>
      <c r="F764" s="1442"/>
      <c r="G764" s="1317"/>
      <c r="H764" s="1317"/>
      <c r="I764" s="1317"/>
      <c r="J764" s="1317"/>
      <c r="K764" s="1317"/>
      <c r="L764" s="1317"/>
      <c r="M764" s="1332"/>
      <c r="N764" s="1332"/>
      <c r="O764" s="1332"/>
      <c r="P764" s="1332"/>
      <c r="Q764" s="1332"/>
      <c r="R764" s="1332"/>
      <c r="S764" s="1332"/>
      <c r="T764" s="1333"/>
    </row>
    <row r="765" spans="1:20" ht="15" customHeight="1" x14ac:dyDescent="0.2">
      <c r="A765" s="1334"/>
      <c r="B765" s="1224">
        <v>29</v>
      </c>
      <c r="C765" s="1226"/>
      <c r="D765" s="1442"/>
      <c r="E765" s="1442"/>
      <c r="F765" s="1442"/>
      <c r="G765" s="1317"/>
      <c r="H765" s="1317"/>
      <c r="I765" s="1317"/>
      <c r="J765" s="1317"/>
      <c r="K765" s="1317"/>
      <c r="L765" s="1317"/>
      <c r="M765" s="1332"/>
      <c r="N765" s="1332"/>
      <c r="O765" s="1332"/>
      <c r="P765" s="1332"/>
      <c r="Q765" s="1332"/>
      <c r="R765" s="1332"/>
      <c r="S765" s="1332"/>
      <c r="T765" s="1333"/>
    </row>
    <row r="766" spans="1:20" ht="15" customHeight="1" x14ac:dyDescent="0.2">
      <c r="A766" s="1334"/>
      <c r="B766" s="1224">
        <v>30</v>
      </c>
      <c r="C766" s="1226"/>
      <c r="D766" s="1442"/>
      <c r="E766" s="1442"/>
      <c r="F766" s="1442"/>
      <c r="G766" s="1317"/>
      <c r="H766" s="1317"/>
      <c r="I766" s="1317"/>
      <c r="J766" s="1317"/>
      <c r="K766" s="1317"/>
      <c r="L766" s="1317"/>
      <c r="M766" s="1332"/>
      <c r="N766" s="1332"/>
      <c r="O766" s="1332"/>
      <c r="P766" s="1332"/>
      <c r="Q766" s="1332"/>
      <c r="R766" s="1332"/>
      <c r="S766" s="1332"/>
      <c r="T766" s="1333"/>
    </row>
    <row r="767" spans="1:20" ht="15" customHeight="1" x14ac:dyDescent="0.2">
      <c r="A767" s="1334"/>
      <c r="B767" s="1224">
        <v>31</v>
      </c>
      <c r="C767" s="1226"/>
      <c r="D767" s="1442"/>
      <c r="E767" s="1442"/>
      <c r="F767" s="1442"/>
      <c r="G767" s="1317"/>
      <c r="H767" s="1317"/>
      <c r="I767" s="1317"/>
      <c r="J767" s="1317"/>
      <c r="K767" s="1317"/>
      <c r="L767" s="1317"/>
      <c r="M767" s="1332"/>
      <c r="N767" s="1332"/>
      <c r="O767" s="1332"/>
      <c r="P767" s="1332"/>
      <c r="Q767" s="1332"/>
      <c r="R767" s="1332"/>
      <c r="S767" s="1332"/>
      <c r="T767" s="1333"/>
    </row>
    <row r="768" spans="1:20" ht="15" customHeight="1" x14ac:dyDescent="0.2">
      <c r="A768" s="1334"/>
      <c r="B768" s="1224">
        <v>32</v>
      </c>
      <c r="C768" s="1226"/>
      <c r="D768" s="1442"/>
      <c r="E768" s="1442"/>
      <c r="F768" s="1442"/>
      <c r="G768" s="1317"/>
      <c r="H768" s="1317"/>
      <c r="I768" s="1317"/>
      <c r="J768" s="1317"/>
      <c r="K768" s="1317"/>
      <c r="L768" s="1317"/>
      <c r="M768" s="1332"/>
      <c r="N768" s="1332"/>
      <c r="O768" s="1332"/>
      <c r="P768" s="1332"/>
      <c r="Q768" s="1332"/>
      <c r="R768" s="1332"/>
      <c r="S768" s="1332"/>
      <c r="T768" s="1333"/>
    </row>
    <row r="769" spans="1:20" ht="15" customHeight="1" x14ac:dyDescent="0.2">
      <c r="A769" s="1334"/>
      <c r="B769" s="1224">
        <v>33</v>
      </c>
      <c r="C769" s="1226"/>
      <c r="D769" s="1442"/>
      <c r="E769" s="1442"/>
      <c r="F769" s="1442"/>
      <c r="G769" s="1317"/>
      <c r="H769" s="1317"/>
      <c r="I769" s="1317"/>
      <c r="J769" s="1317"/>
      <c r="K769" s="1317"/>
      <c r="L769" s="1317"/>
      <c r="M769" s="1332"/>
      <c r="N769" s="1332"/>
      <c r="O769" s="1332"/>
      <c r="P769" s="1332"/>
      <c r="Q769" s="1332"/>
      <c r="R769" s="1332"/>
      <c r="S769" s="1332"/>
      <c r="T769" s="1333"/>
    </row>
    <row r="770" spans="1:20" ht="15" customHeight="1" x14ac:dyDescent="0.2">
      <c r="A770" s="1334"/>
      <c r="B770" s="1224">
        <v>34</v>
      </c>
      <c r="C770" s="1226"/>
      <c r="D770" s="1442"/>
      <c r="E770" s="1442"/>
      <c r="F770" s="1442"/>
      <c r="G770" s="1317"/>
      <c r="H770" s="1317"/>
      <c r="I770" s="1317"/>
      <c r="J770" s="1317"/>
      <c r="K770" s="1317"/>
      <c r="L770" s="1317"/>
      <c r="M770" s="1332"/>
      <c r="N770" s="1332"/>
      <c r="O770" s="1332"/>
      <c r="P770" s="1332"/>
      <c r="Q770" s="1332"/>
      <c r="R770" s="1332"/>
      <c r="S770" s="1332"/>
      <c r="T770" s="1333"/>
    </row>
    <row r="771" spans="1:20" ht="15" customHeight="1" x14ac:dyDescent="0.2">
      <c r="A771" s="1334"/>
      <c r="B771" s="1225">
        <v>35</v>
      </c>
      <c r="C771" s="1227"/>
      <c r="D771" s="1415"/>
      <c r="E771" s="1415"/>
      <c r="F771" s="1415"/>
      <c r="G771" s="1319"/>
      <c r="H771" s="1319"/>
      <c r="I771" s="1319"/>
      <c r="J771" s="1319"/>
      <c r="K771" s="1319"/>
      <c r="L771" s="1319"/>
      <c r="M771" s="1332"/>
      <c r="N771" s="1332"/>
      <c r="O771" s="1332"/>
      <c r="P771" s="1332"/>
      <c r="Q771" s="1332"/>
      <c r="R771" s="1332"/>
      <c r="S771" s="1332"/>
      <c r="T771" s="1333"/>
    </row>
    <row r="772" spans="1:20" s="1212" customFormat="1" ht="45" customHeight="1" x14ac:dyDescent="0.25">
      <c r="A772" s="1247" t="s">
        <v>1291</v>
      </c>
      <c r="B772" s="50"/>
      <c r="C772" s="50"/>
      <c r="D772" s="50"/>
      <c r="E772" s="50"/>
      <c r="F772" s="50"/>
      <c r="G772" s="50"/>
      <c r="H772" s="50"/>
      <c r="I772" s="50"/>
      <c r="J772" s="1331"/>
      <c r="K772" s="1331"/>
      <c r="L772" s="1331"/>
      <c r="M772" s="1331"/>
      <c r="N772" s="1331"/>
      <c r="O772" s="1331"/>
      <c r="P772" s="1331"/>
      <c r="Q772" s="1331"/>
      <c r="R772" s="1331"/>
      <c r="S772" s="1331"/>
      <c r="T772" s="1330"/>
    </row>
    <row r="773" spans="1:20" ht="15" customHeight="1" x14ac:dyDescent="0.2">
      <c r="A773" s="1334"/>
      <c r="B773" s="1332"/>
      <c r="C773" s="1332"/>
      <c r="D773" s="1332"/>
      <c r="E773" s="1332"/>
      <c r="F773" s="1332"/>
      <c r="G773" s="1332"/>
      <c r="H773" s="1332"/>
      <c r="I773" s="1332"/>
      <c r="J773" s="1332"/>
      <c r="K773" s="1332"/>
      <c r="L773" s="1332"/>
      <c r="M773" s="1332"/>
      <c r="N773" s="1332"/>
      <c r="O773" s="1332"/>
      <c r="P773" s="1332"/>
      <c r="Q773" s="1332"/>
      <c r="R773" s="1332"/>
      <c r="S773" s="1332"/>
      <c r="T773" s="1333"/>
    </row>
    <row r="774" spans="1:20" ht="15" customHeight="1" x14ac:dyDescent="0.2">
      <c r="A774" s="1334"/>
      <c r="B774" s="1655" t="s">
        <v>1084</v>
      </c>
      <c r="C774" s="1204">
        <v>41715</v>
      </c>
      <c r="D774" s="1203">
        <v>41716</v>
      </c>
      <c r="E774" s="1203">
        <v>41717</v>
      </c>
      <c r="F774" s="1203">
        <v>41718</v>
      </c>
      <c r="G774" s="1201">
        <v>41719</v>
      </c>
      <c r="H774" s="1201">
        <v>41722</v>
      </c>
      <c r="I774" s="1201">
        <v>41723</v>
      </c>
      <c r="J774" s="1201">
        <v>41724</v>
      </c>
      <c r="K774" s="1201">
        <v>41725</v>
      </c>
      <c r="L774" s="1201">
        <v>41726</v>
      </c>
      <c r="M774" s="1332"/>
      <c r="N774" s="1332"/>
      <c r="O774" s="1332"/>
      <c r="P774" s="1332"/>
      <c r="Q774" s="1332"/>
      <c r="R774" s="1332"/>
      <c r="S774" s="1332"/>
      <c r="T774" s="1333"/>
    </row>
    <row r="775" spans="1:20" ht="15" customHeight="1" x14ac:dyDescent="0.2">
      <c r="A775" s="1334"/>
      <c r="B775" s="1223">
        <v>1</v>
      </c>
      <c r="C775" s="1228"/>
      <c r="D775" s="1219"/>
      <c r="E775" s="1219"/>
      <c r="F775" s="1219"/>
      <c r="G775" s="1318"/>
      <c r="H775" s="1318"/>
      <c r="I775" s="1318"/>
      <c r="J775" s="1318"/>
      <c r="K775" s="1318"/>
      <c r="L775" s="1318"/>
      <c r="M775" s="1332"/>
      <c r="N775" s="1332"/>
      <c r="O775" s="1332"/>
      <c r="P775" s="1332"/>
      <c r="Q775" s="1332"/>
      <c r="R775" s="1332"/>
      <c r="S775" s="1332"/>
      <c r="T775" s="1333"/>
    </row>
    <row r="776" spans="1:20" ht="15" customHeight="1" x14ac:dyDescent="0.2">
      <c r="A776" s="1334"/>
      <c r="B776" s="1224">
        <v>2</v>
      </c>
      <c r="C776" s="1226"/>
      <c r="D776" s="1442"/>
      <c r="E776" s="1442"/>
      <c r="F776" s="1442"/>
      <c r="G776" s="1317"/>
      <c r="H776" s="1317"/>
      <c r="I776" s="1317"/>
      <c r="J776" s="1317"/>
      <c r="K776" s="1317"/>
      <c r="L776" s="1317"/>
      <c r="M776" s="1332"/>
      <c r="N776" s="1332"/>
      <c r="O776" s="1332"/>
      <c r="P776" s="1332"/>
      <c r="Q776" s="1332"/>
      <c r="R776" s="1332"/>
      <c r="S776" s="1332"/>
      <c r="T776" s="1333"/>
    </row>
    <row r="777" spans="1:20" ht="15" customHeight="1" x14ac:dyDescent="0.2">
      <c r="A777" s="1334"/>
      <c r="B777" s="1224">
        <v>3</v>
      </c>
      <c r="C777" s="1226"/>
      <c r="D777" s="1442"/>
      <c r="E777" s="1442"/>
      <c r="F777" s="1442"/>
      <c r="G777" s="1317"/>
      <c r="H777" s="1317"/>
      <c r="I777" s="1317"/>
      <c r="J777" s="1317"/>
      <c r="K777" s="1317"/>
      <c r="L777" s="1317"/>
      <c r="M777" s="1332"/>
      <c r="N777" s="1332"/>
      <c r="O777" s="1332"/>
      <c r="P777" s="1332"/>
      <c r="Q777" s="1332"/>
      <c r="R777" s="1332"/>
      <c r="S777" s="1332"/>
      <c r="T777" s="1333"/>
    </row>
    <row r="778" spans="1:20" ht="15" customHeight="1" x14ac:dyDescent="0.2">
      <c r="A778" s="1334"/>
      <c r="B778" s="1224">
        <v>4</v>
      </c>
      <c r="C778" s="1226"/>
      <c r="D778" s="1442"/>
      <c r="E778" s="1442"/>
      <c r="F778" s="1442"/>
      <c r="G778" s="1317"/>
      <c r="H778" s="1317"/>
      <c r="I778" s="1317"/>
      <c r="J778" s="1317"/>
      <c r="K778" s="1317"/>
      <c r="L778" s="1317"/>
      <c r="M778" s="1332"/>
      <c r="N778" s="1332"/>
      <c r="O778" s="1332"/>
      <c r="P778" s="1332"/>
      <c r="Q778" s="1332"/>
      <c r="R778" s="1332"/>
      <c r="S778" s="1332"/>
      <c r="T778" s="1333"/>
    </row>
    <row r="779" spans="1:20" ht="15" customHeight="1" x14ac:dyDescent="0.2">
      <c r="A779" s="1334"/>
      <c r="B779" s="1224">
        <v>5</v>
      </c>
      <c r="C779" s="1226"/>
      <c r="D779" s="1442"/>
      <c r="E779" s="1442"/>
      <c r="F779" s="1442"/>
      <c r="G779" s="1317"/>
      <c r="H779" s="1317"/>
      <c r="I779" s="1317"/>
      <c r="J779" s="1317"/>
      <c r="K779" s="1317"/>
      <c r="L779" s="1317"/>
      <c r="M779" s="1332"/>
      <c r="N779" s="1332"/>
      <c r="O779" s="1332"/>
      <c r="P779" s="1332"/>
      <c r="Q779" s="1332"/>
      <c r="R779" s="1332"/>
      <c r="S779" s="1332"/>
      <c r="T779" s="1333"/>
    </row>
    <row r="780" spans="1:20" ht="15" customHeight="1" x14ac:dyDescent="0.2">
      <c r="A780" s="1334"/>
      <c r="B780" s="1224">
        <v>6</v>
      </c>
      <c r="C780" s="1226"/>
      <c r="D780" s="1442"/>
      <c r="E780" s="1442"/>
      <c r="F780" s="1442"/>
      <c r="G780" s="1317"/>
      <c r="H780" s="1317"/>
      <c r="I780" s="1317"/>
      <c r="J780" s="1317"/>
      <c r="K780" s="1317"/>
      <c r="L780" s="1317"/>
      <c r="M780" s="1332"/>
      <c r="N780" s="1332"/>
      <c r="O780" s="1332"/>
      <c r="P780" s="1332"/>
      <c r="Q780" s="1332"/>
      <c r="R780" s="1332"/>
      <c r="S780" s="1332"/>
      <c r="T780" s="1333"/>
    </row>
    <row r="781" spans="1:20" ht="15" customHeight="1" x14ac:dyDescent="0.2">
      <c r="A781" s="1334"/>
      <c r="B781" s="1224">
        <v>7</v>
      </c>
      <c r="C781" s="1226"/>
      <c r="D781" s="1442"/>
      <c r="E781" s="1442"/>
      <c r="F781" s="1442"/>
      <c r="G781" s="1317"/>
      <c r="H781" s="1317"/>
      <c r="I781" s="1317"/>
      <c r="J781" s="1317"/>
      <c r="K781" s="1317"/>
      <c r="L781" s="1317"/>
      <c r="M781" s="1332"/>
      <c r="N781" s="1332"/>
      <c r="O781" s="1332"/>
      <c r="P781" s="1332"/>
      <c r="Q781" s="1332"/>
      <c r="R781" s="1332"/>
      <c r="S781" s="1332"/>
      <c r="T781" s="1333"/>
    </row>
    <row r="782" spans="1:20" ht="15" customHeight="1" x14ac:dyDescent="0.2">
      <c r="A782" s="1334"/>
      <c r="B782" s="1224">
        <v>8</v>
      </c>
      <c r="C782" s="1226"/>
      <c r="D782" s="1442"/>
      <c r="E782" s="1442"/>
      <c r="F782" s="1442"/>
      <c r="G782" s="1317"/>
      <c r="H782" s="1317"/>
      <c r="I782" s="1317"/>
      <c r="J782" s="1317"/>
      <c r="K782" s="1317"/>
      <c r="L782" s="1317"/>
      <c r="M782" s="1332"/>
      <c r="N782" s="1332"/>
      <c r="O782" s="1332"/>
      <c r="P782" s="1332"/>
      <c r="Q782" s="1332"/>
      <c r="R782" s="1332"/>
      <c r="S782" s="1332"/>
      <c r="T782" s="1333"/>
    </row>
    <row r="783" spans="1:20" ht="15" customHeight="1" x14ac:dyDescent="0.2">
      <c r="A783" s="1334"/>
      <c r="B783" s="1224">
        <v>9</v>
      </c>
      <c r="C783" s="1226"/>
      <c r="D783" s="1442"/>
      <c r="E783" s="1442"/>
      <c r="F783" s="1442"/>
      <c r="G783" s="1317"/>
      <c r="H783" s="1317"/>
      <c r="I783" s="1317"/>
      <c r="J783" s="1317"/>
      <c r="K783" s="1317"/>
      <c r="L783" s="1317"/>
      <c r="M783" s="1332"/>
      <c r="N783" s="1332"/>
      <c r="O783" s="1332"/>
      <c r="P783" s="1332"/>
      <c r="Q783" s="1332"/>
      <c r="R783" s="1332"/>
      <c r="S783" s="1332"/>
      <c r="T783" s="1333"/>
    </row>
    <row r="784" spans="1:20" ht="15" customHeight="1" x14ac:dyDescent="0.2">
      <c r="A784" s="1334"/>
      <c r="B784" s="1224">
        <v>10</v>
      </c>
      <c r="C784" s="1226"/>
      <c r="D784" s="1442"/>
      <c r="E784" s="1442"/>
      <c r="F784" s="1442"/>
      <c r="G784" s="1317"/>
      <c r="H784" s="1317"/>
      <c r="I784" s="1317"/>
      <c r="J784" s="1317"/>
      <c r="K784" s="1317"/>
      <c r="L784" s="1317"/>
      <c r="M784" s="1332"/>
      <c r="N784" s="1332"/>
      <c r="O784" s="1332"/>
      <c r="P784" s="1332"/>
      <c r="Q784" s="1332"/>
      <c r="R784" s="1332"/>
      <c r="S784" s="1332"/>
      <c r="T784" s="1333"/>
    </row>
    <row r="785" spans="1:20" ht="15" customHeight="1" x14ac:dyDescent="0.2">
      <c r="A785" s="1334"/>
      <c r="B785" s="1224">
        <v>11</v>
      </c>
      <c r="C785" s="1226"/>
      <c r="D785" s="1442"/>
      <c r="E785" s="1442"/>
      <c r="F785" s="1442"/>
      <c r="G785" s="1317"/>
      <c r="H785" s="1317"/>
      <c r="I785" s="1317"/>
      <c r="J785" s="1317"/>
      <c r="K785" s="1317"/>
      <c r="L785" s="1317"/>
      <c r="M785" s="1332"/>
      <c r="N785" s="1332"/>
      <c r="O785" s="1332"/>
      <c r="P785" s="1332"/>
      <c r="Q785" s="1332"/>
      <c r="R785" s="1332"/>
      <c r="S785" s="1332"/>
      <c r="T785" s="1333"/>
    </row>
    <row r="786" spans="1:20" ht="15" customHeight="1" x14ac:dyDescent="0.2">
      <c r="A786" s="1334"/>
      <c r="B786" s="1224">
        <v>12</v>
      </c>
      <c r="C786" s="1226"/>
      <c r="D786" s="1442"/>
      <c r="E786" s="1442"/>
      <c r="F786" s="1442"/>
      <c r="G786" s="1317"/>
      <c r="H786" s="1317"/>
      <c r="I786" s="1317"/>
      <c r="J786" s="1317"/>
      <c r="K786" s="1317"/>
      <c r="L786" s="1317"/>
      <c r="M786" s="1332"/>
      <c r="N786" s="1332"/>
      <c r="O786" s="1332"/>
      <c r="P786" s="1332"/>
      <c r="Q786" s="1332"/>
      <c r="R786" s="1332"/>
      <c r="S786" s="1332"/>
      <c r="T786" s="1333"/>
    </row>
    <row r="787" spans="1:20" ht="15" customHeight="1" x14ac:dyDescent="0.2">
      <c r="A787" s="1334"/>
      <c r="B787" s="1224">
        <v>13</v>
      </c>
      <c r="C787" s="1226"/>
      <c r="D787" s="1442"/>
      <c r="E787" s="1442"/>
      <c r="F787" s="1442"/>
      <c r="G787" s="1317"/>
      <c r="H787" s="1317"/>
      <c r="I787" s="1317"/>
      <c r="J787" s="1317"/>
      <c r="K787" s="1317"/>
      <c r="L787" s="1317"/>
      <c r="M787" s="1332"/>
      <c r="N787" s="1332"/>
      <c r="O787" s="1332"/>
      <c r="P787" s="1332"/>
      <c r="Q787" s="1332"/>
      <c r="R787" s="1332"/>
      <c r="S787" s="1332"/>
      <c r="T787" s="1333"/>
    </row>
    <row r="788" spans="1:20" ht="15" customHeight="1" x14ac:dyDescent="0.2">
      <c r="A788" s="1334"/>
      <c r="B788" s="1224">
        <v>14</v>
      </c>
      <c r="C788" s="1226"/>
      <c r="D788" s="1442"/>
      <c r="E788" s="1442"/>
      <c r="F788" s="1442"/>
      <c r="G788" s="1317"/>
      <c r="H788" s="1317"/>
      <c r="I788" s="1317"/>
      <c r="J788" s="1317"/>
      <c r="K788" s="1317"/>
      <c r="L788" s="1317"/>
      <c r="M788" s="1332"/>
      <c r="N788" s="1332"/>
      <c r="O788" s="1332"/>
      <c r="P788" s="1332"/>
      <c r="Q788" s="1332"/>
      <c r="R788" s="1332"/>
      <c r="S788" s="1332"/>
      <c r="T788" s="1333"/>
    </row>
    <row r="789" spans="1:20" ht="15" customHeight="1" x14ac:dyDescent="0.2">
      <c r="A789" s="1334"/>
      <c r="B789" s="1224">
        <v>15</v>
      </c>
      <c r="C789" s="1226"/>
      <c r="D789" s="1442"/>
      <c r="E789" s="1442"/>
      <c r="F789" s="1442"/>
      <c r="G789" s="1317"/>
      <c r="H789" s="1317"/>
      <c r="I789" s="1317"/>
      <c r="J789" s="1317"/>
      <c r="K789" s="1317"/>
      <c r="L789" s="1317"/>
      <c r="M789" s="1332"/>
      <c r="N789" s="1332"/>
      <c r="O789" s="1332"/>
      <c r="P789" s="1332"/>
      <c r="Q789" s="1332"/>
      <c r="R789" s="1332"/>
      <c r="S789" s="1332"/>
      <c r="T789" s="1333"/>
    </row>
    <row r="790" spans="1:20" ht="15" customHeight="1" x14ac:dyDescent="0.2">
      <c r="A790" s="1334"/>
      <c r="B790" s="1224">
        <v>16</v>
      </c>
      <c r="C790" s="1226"/>
      <c r="D790" s="1442"/>
      <c r="E790" s="1442"/>
      <c r="F790" s="1442"/>
      <c r="G790" s="1317"/>
      <c r="H790" s="1317"/>
      <c r="I790" s="1317"/>
      <c r="J790" s="1317"/>
      <c r="K790" s="1317"/>
      <c r="L790" s="1317"/>
      <c r="M790" s="1332"/>
      <c r="N790" s="1332"/>
      <c r="O790" s="1332"/>
      <c r="P790" s="1332"/>
      <c r="Q790" s="1332"/>
      <c r="R790" s="1332"/>
      <c r="S790" s="1332"/>
      <c r="T790" s="1333"/>
    </row>
    <row r="791" spans="1:20" ht="15" customHeight="1" x14ac:dyDescent="0.2">
      <c r="A791" s="1334"/>
      <c r="B791" s="1224">
        <v>17</v>
      </c>
      <c r="C791" s="1226"/>
      <c r="D791" s="1442"/>
      <c r="E791" s="1442"/>
      <c r="F791" s="1442"/>
      <c r="G791" s="1317"/>
      <c r="H791" s="1317"/>
      <c r="I791" s="1317"/>
      <c r="J791" s="1317"/>
      <c r="K791" s="1317"/>
      <c r="L791" s="1317"/>
      <c r="M791" s="1332"/>
      <c r="N791" s="1332"/>
      <c r="O791" s="1332"/>
      <c r="P791" s="1332"/>
      <c r="Q791" s="1332"/>
      <c r="R791" s="1332"/>
      <c r="S791" s="1332"/>
      <c r="T791" s="1333"/>
    </row>
    <row r="792" spans="1:20" ht="15" customHeight="1" x14ac:dyDescent="0.2">
      <c r="A792" s="1334"/>
      <c r="B792" s="1224">
        <v>18</v>
      </c>
      <c r="C792" s="1226"/>
      <c r="D792" s="1442"/>
      <c r="E792" s="1442"/>
      <c r="F792" s="1442"/>
      <c r="G792" s="1317"/>
      <c r="H792" s="1317"/>
      <c r="I792" s="1317"/>
      <c r="J792" s="1317"/>
      <c r="K792" s="1317"/>
      <c r="L792" s="1317"/>
      <c r="M792" s="1332"/>
      <c r="N792" s="1332"/>
      <c r="O792" s="1332"/>
      <c r="P792" s="1332"/>
      <c r="Q792" s="1332"/>
      <c r="R792" s="1332"/>
      <c r="S792" s="1332"/>
      <c r="T792" s="1333"/>
    </row>
    <row r="793" spans="1:20" ht="15" customHeight="1" x14ac:dyDescent="0.2">
      <c r="A793" s="1334"/>
      <c r="B793" s="1224">
        <v>19</v>
      </c>
      <c r="C793" s="1226"/>
      <c r="D793" s="1442"/>
      <c r="E793" s="1442"/>
      <c r="F793" s="1442"/>
      <c r="G793" s="1317"/>
      <c r="H793" s="1317"/>
      <c r="I793" s="1317"/>
      <c r="J793" s="1317"/>
      <c r="K793" s="1317"/>
      <c r="L793" s="1317"/>
      <c r="M793" s="1332"/>
      <c r="N793" s="1332"/>
      <c r="O793" s="1332"/>
      <c r="P793" s="1332"/>
      <c r="Q793" s="1332"/>
      <c r="R793" s="1332"/>
      <c r="S793" s="1332"/>
      <c r="T793" s="1333"/>
    </row>
    <row r="794" spans="1:20" ht="15" customHeight="1" x14ac:dyDescent="0.2">
      <c r="A794" s="1334"/>
      <c r="B794" s="1224">
        <v>20</v>
      </c>
      <c r="C794" s="1226"/>
      <c r="D794" s="1442"/>
      <c r="E794" s="1442"/>
      <c r="F794" s="1442"/>
      <c r="G794" s="1317"/>
      <c r="H794" s="1317"/>
      <c r="I794" s="1317"/>
      <c r="J794" s="1317"/>
      <c r="K794" s="1317"/>
      <c r="L794" s="1317"/>
      <c r="M794" s="1332"/>
      <c r="N794" s="1332"/>
      <c r="O794" s="1332"/>
      <c r="P794" s="1332"/>
      <c r="Q794" s="1332"/>
      <c r="R794" s="1332"/>
      <c r="S794" s="1332"/>
      <c r="T794" s="1333"/>
    </row>
    <row r="795" spans="1:20" ht="15" customHeight="1" x14ac:dyDescent="0.2">
      <c r="A795" s="1334"/>
      <c r="B795" s="1224">
        <v>21</v>
      </c>
      <c r="C795" s="1226"/>
      <c r="D795" s="1442"/>
      <c r="E795" s="1442"/>
      <c r="F795" s="1442"/>
      <c r="G795" s="1317"/>
      <c r="H795" s="1317"/>
      <c r="I795" s="1317"/>
      <c r="J795" s="1317"/>
      <c r="K795" s="1317"/>
      <c r="L795" s="1317"/>
      <c r="M795" s="1332"/>
      <c r="N795" s="1332"/>
      <c r="O795" s="1332"/>
      <c r="P795" s="1332"/>
      <c r="Q795" s="1332"/>
      <c r="R795" s="1332"/>
      <c r="S795" s="1332"/>
      <c r="T795" s="1333"/>
    </row>
    <row r="796" spans="1:20" ht="15" customHeight="1" x14ac:dyDescent="0.2">
      <c r="A796" s="1334"/>
      <c r="B796" s="1224">
        <v>22</v>
      </c>
      <c r="C796" s="1226"/>
      <c r="D796" s="1442"/>
      <c r="E796" s="1442"/>
      <c r="F796" s="1442"/>
      <c r="G796" s="1317"/>
      <c r="H796" s="1317"/>
      <c r="I796" s="1317"/>
      <c r="J796" s="1317"/>
      <c r="K796" s="1317"/>
      <c r="L796" s="1317"/>
      <c r="M796" s="1332"/>
      <c r="N796" s="1332"/>
      <c r="O796" s="1332"/>
      <c r="P796" s="1332"/>
      <c r="Q796" s="1332"/>
      <c r="R796" s="1332"/>
      <c r="S796" s="1332"/>
      <c r="T796" s="1333"/>
    </row>
    <row r="797" spans="1:20" ht="15" customHeight="1" x14ac:dyDescent="0.2">
      <c r="A797" s="1334"/>
      <c r="B797" s="1224">
        <v>23</v>
      </c>
      <c r="C797" s="1226"/>
      <c r="D797" s="1442"/>
      <c r="E797" s="1442"/>
      <c r="F797" s="1442"/>
      <c r="G797" s="1317"/>
      <c r="H797" s="1317"/>
      <c r="I797" s="1317"/>
      <c r="J797" s="1317"/>
      <c r="K797" s="1317"/>
      <c r="L797" s="1317"/>
      <c r="M797" s="1332"/>
      <c r="N797" s="1332"/>
      <c r="O797" s="1332"/>
      <c r="P797" s="1332"/>
      <c r="Q797" s="1332"/>
      <c r="R797" s="1332"/>
      <c r="S797" s="1332"/>
      <c r="T797" s="1333"/>
    </row>
    <row r="798" spans="1:20" ht="15" customHeight="1" x14ac:dyDescent="0.2">
      <c r="A798" s="1334"/>
      <c r="B798" s="1224">
        <v>24</v>
      </c>
      <c r="C798" s="1226"/>
      <c r="D798" s="1442"/>
      <c r="E798" s="1442"/>
      <c r="F798" s="1442"/>
      <c r="G798" s="1317"/>
      <c r="H798" s="1317"/>
      <c r="I798" s="1317"/>
      <c r="J798" s="1317"/>
      <c r="K798" s="1317"/>
      <c r="L798" s="1317"/>
      <c r="M798" s="1332"/>
      <c r="N798" s="1332"/>
      <c r="O798" s="1332"/>
      <c r="P798" s="1332"/>
      <c r="Q798" s="1332"/>
      <c r="R798" s="1332"/>
      <c r="S798" s="1332"/>
      <c r="T798" s="1333"/>
    </row>
    <row r="799" spans="1:20" ht="15" customHeight="1" x14ac:dyDescent="0.2">
      <c r="A799" s="1334"/>
      <c r="B799" s="1224">
        <v>25</v>
      </c>
      <c r="C799" s="1226"/>
      <c r="D799" s="1442"/>
      <c r="E799" s="1442"/>
      <c r="F799" s="1442"/>
      <c r="G799" s="1317"/>
      <c r="H799" s="1317"/>
      <c r="I799" s="1317"/>
      <c r="J799" s="1317"/>
      <c r="K799" s="1317"/>
      <c r="L799" s="1317"/>
      <c r="M799" s="1332"/>
      <c r="N799" s="1332"/>
      <c r="O799" s="1332"/>
      <c r="P799" s="1332"/>
      <c r="Q799" s="1332"/>
      <c r="R799" s="1332"/>
      <c r="S799" s="1332"/>
      <c r="T799" s="1333"/>
    </row>
    <row r="800" spans="1:20" ht="15" customHeight="1" x14ac:dyDescent="0.2">
      <c r="A800" s="1334"/>
      <c r="B800" s="1224">
        <v>26</v>
      </c>
      <c r="C800" s="1226"/>
      <c r="D800" s="1442"/>
      <c r="E800" s="1442"/>
      <c r="F800" s="1442"/>
      <c r="G800" s="1317"/>
      <c r="H800" s="1317"/>
      <c r="I800" s="1317"/>
      <c r="J800" s="1317"/>
      <c r="K800" s="1317"/>
      <c r="L800" s="1317"/>
      <c r="M800" s="1332"/>
      <c r="N800" s="1332"/>
      <c r="O800" s="1332"/>
      <c r="P800" s="1332"/>
      <c r="Q800" s="1332"/>
      <c r="R800" s="1332"/>
      <c r="S800" s="1332"/>
      <c r="T800" s="1333"/>
    </row>
    <row r="801" spans="1:20" ht="15" customHeight="1" x14ac:dyDescent="0.2">
      <c r="A801" s="1334"/>
      <c r="B801" s="1224">
        <v>27</v>
      </c>
      <c r="C801" s="1226"/>
      <c r="D801" s="1442"/>
      <c r="E801" s="1442"/>
      <c r="F801" s="1442"/>
      <c r="G801" s="1317"/>
      <c r="H801" s="1317"/>
      <c r="I801" s="1317"/>
      <c r="J801" s="1317"/>
      <c r="K801" s="1317"/>
      <c r="L801" s="1317"/>
      <c r="M801" s="1332"/>
      <c r="N801" s="1332"/>
      <c r="O801" s="1332"/>
      <c r="P801" s="1332"/>
      <c r="Q801" s="1332"/>
      <c r="R801" s="1332"/>
      <c r="S801" s="1332"/>
      <c r="T801" s="1333"/>
    </row>
    <row r="802" spans="1:20" ht="15" customHeight="1" x14ac:dyDescent="0.2">
      <c r="A802" s="1334"/>
      <c r="B802" s="1224">
        <v>28</v>
      </c>
      <c r="C802" s="1226"/>
      <c r="D802" s="1442"/>
      <c r="E802" s="1442"/>
      <c r="F802" s="1442"/>
      <c r="G802" s="1317"/>
      <c r="H802" s="1317"/>
      <c r="I802" s="1317"/>
      <c r="J802" s="1317"/>
      <c r="K802" s="1317"/>
      <c r="L802" s="1317"/>
      <c r="M802" s="1332"/>
      <c r="N802" s="1332"/>
      <c r="O802" s="1332"/>
      <c r="P802" s="1332"/>
      <c r="Q802" s="1332"/>
      <c r="R802" s="1332"/>
      <c r="S802" s="1332"/>
      <c r="T802" s="1333"/>
    </row>
    <row r="803" spans="1:20" ht="15" customHeight="1" x14ac:dyDescent="0.2">
      <c r="A803" s="1334"/>
      <c r="B803" s="1224">
        <v>29</v>
      </c>
      <c r="C803" s="1226"/>
      <c r="D803" s="1442"/>
      <c r="E803" s="1442"/>
      <c r="F803" s="1442"/>
      <c r="G803" s="1317"/>
      <c r="H803" s="1317"/>
      <c r="I803" s="1317"/>
      <c r="J803" s="1317"/>
      <c r="K803" s="1317"/>
      <c r="L803" s="1317"/>
      <c r="M803" s="1332"/>
      <c r="N803" s="1332"/>
      <c r="O803" s="1332"/>
      <c r="P803" s="1332"/>
      <c r="Q803" s="1332"/>
      <c r="R803" s="1332"/>
      <c r="S803" s="1332"/>
      <c r="T803" s="1333"/>
    </row>
    <row r="804" spans="1:20" ht="15" customHeight="1" x14ac:dyDescent="0.2">
      <c r="A804" s="1334"/>
      <c r="B804" s="1224">
        <v>30</v>
      </c>
      <c r="C804" s="1226"/>
      <c r="D804" s="1442"/>
      <c r="E804" s="1442"/>
      <c r="F804" s="1442"/>
      <c r="G804" s="1317"/>
      <c r="H804" s="1317"/>
      <c r="I804" s="1317"/>
      <c r="J804" s="1317"/>
      <c r="K804" s="1317"/>
      <c r="L804" s="1317"/>
      <c r="M804" s="1332"/>
      <c r="N804" s="1332"/>
      <c r="O804" s="1332"/>
      <c r="P804" s="1332"/>
      <c r="Q804" s="1332"/>
      <c r="R804" s="1332"/>
      <c r="S804" s="1332"/>
      <c r="T804" s="1333"/>
    </row>
    <row r="805" spans="1:20" ht="15" customHeight="1" x14ac:dyDescent="0.2">
      <c r="A805" s="1334"/>
      <c r="B805" s="1224">
        <v>31</v>
      </c>
      <c r="C805" s="1226"/>
      <c r="D805" s="1442"/>
      <c r="E805" s="1442"/>
      <c r="F805" s="1442"/>
      <c r="G805" s="1317"/>
      <c r="H805" s="1317"/>
      <c r="I805" s="1317"/>
      <c r="J805" s="1317"/>
      <c r="K805" s="1317"/>
      <c r="L805" s="1317"/>
      <c r="M805" s="1332"/>
      <c r="N805" s="1332"/>
      <c r="O805" s="1332"/>
      <c r="P805" s="1332"/>
      <c r="Q805" s="1332"/>
      <c r="R805" s="1332"/>
      <c r="S805" s="1332"/>
      <c r="T805" s="1333"/>
    </row>
    <row r="806" spans="1:20" ht="15" customHeight="1" x14ac:dyDescent="0.2">
      <c r="A806" s="1334"/>
      <c r="B806" s="1224">
        <v>32</v>
      </c>
      <c r="C806" s="1226"/>
      <c r="D806" s="1442"/>
      <c r="E806" s="1442"/>
      <c r="F806" s="1442"/>
      <c r="G806" s="1317"/>
      <c r="H806" s="1317"/>
      <c r="I806" s="1317"/>
      <c r="J806" s="1317"/>
      <c r="K806" s="1317"/>
      <c r="L806" s="1317"/>
      <c r="M806" s="1332"/>
      <c r="N806" s="1332"/>
      <c r="O806" s="1332"/>
      <c r="P806" s="1332"/>
      <c r="Q806" s="1332"/>
      <c r="R806" s="1332"/>
      <c r="S806" s="1332"/>
      <c r="T806" s="1333"/>
    </row>
    <row r="807" spans="1:20" ht="15" customHeight="1" x14ac:dyDescent="0.2">
      <c r="A807" s="1334"/>
      <c r="B807" s="1224">
        <v>33</v>
      </c>
      <c r="C807" s="1226"/>
      <c r="D807" s="1442"/>
      <c r="E807" s="1442"/>
      <c r="F807" s="1442"/>
      <c r="G807" s="1317"/>
      <c r="H807" s="1317"/>
      <c r="I807" s="1317"/>
      <c r="J807" s="1317"/>
      <c r="K807" s="1317"/>
      <c r="L807" s="1317"/>
      <c r="M807" s="1332"/>
      <c r="N807" s="1332"/>
      <c r="O807" s="1332"/>
      <c r="P807" s="1332"/>
      <c r="Q807" s="1332"/>
      <c r="R807" s="1332"/>
      <c r="S807" s="1332"/>
      <c r="T807" s="1333"/>
    </row>
    <row r="808" spans="1:20" ht="15" customHeight="1" x14ac:dyDescent="0.2">
      <c r="A808" s="1334"/>
      <c r="B808" s="1224">
        <v>34</v>
      </c>
      <c r="C808" s="1226"/>
      <c r="D808" s="1442"/>
      <c r="E808" s="1442"/>
      <c r="F808" s="1442"/>
      <c r="G808" s="1317"/>
      <c r="H808" s="1317"/>
      <c r="I808" s="1317"/>
      <c r="J808" s="1317"/>
      <c r="K808" s="1317"/>
      <c r="L808" s="1317"/>
      <c r="M808" s="1332"/>
      <c r="N808" s="1332"/>
      <c r="O808" s="1332"/>
      <c r="P808" s="1332"/>
      <c r="Q808" s="1332"/>
      <c r="R808" s="1332"/>
      <c r="S808" s="1332"/>
      <c r="T808" s="1333"/>
    </row>
    <row r="809" spans="1:20" ht="15" customHeight="1" x14ac:dyDescent="0.2">
      <c r="A809" s="1334"/>
      <c r="B809" s="1225">
        <v>35</v>
      </c>
      <c r="C809" s="1227"/>
      <c r="D809" s="1415"/>
      <c r="E809" s="1415"/>
      <c r="F809" s="1415"/>
      <c r="G809" s="1319"/>
      <c r="H809" s="1319"/>
      <c r="I809" s="1319"/>
      <c r="J809" s="1319"/>
      <c r="K809" s="1319"/>
      <c r="L809" s="1319"/>
      <c r="M809" s="1332"/>
      <c r="N809" s="1332"/>
      <c r="O809" s="1332"/>
      <c r="P809" s="1332"/>
      <c r="Q809" s="1332"/>
      <c r="R809" s="1332"/>
      <c r="S809" s="1332"/>
      <c r="T809" s="1333"/>
    </row>
    <row r="810" spans="1:20" ht="15.75" x14ac:dyDescent="0.2">
      <c r="A810" s="1334"/>
      <c r="B810" s="1210"/>
      <c r="C810" s="1210"/>
      <c r="D810" s="1210"/>
      <c r="E810" s="1210"/>
      <c r="F810" s="1210"/>
      <c r="G810" s="1210"/>
      <c r="H810" s="1210"/>
      <c r="I810" s="1210"/>
      <c r="J810" s="1292"/>
      <c r="K810" s="1292"/>
      <c r="L810" s="1292"/>
      <c r="M810" s="1332"/>
      <c r="N810" s="1332"/>
      <c r="O810" s="1332"/>
      <c r="P810" s="1332"/>
      <c r="Q810" s="1332"/>
      <c r="R810" s="1332"/>
      <c r="S810" s="1332"/>
      <c r="T810" s="1333"/>
    </row>
    <row r="811" spans="1:20" ht="30" customHeight="1" x14ac:dyDescent="0.25">
      <c r="A811" s="1245" t="s">
        <v>1290</v>
      </c>
      <c r="B811" s="1210"/>
      <c r="C811" s="1210"/>
      <c r="D811" s="1210"/>
      <c r="E811" s="1210"/>
      <c r="F811" s="1210"/>
      <c r="G811" s="1210"/>
      <c r="H811" s="1210"/>
      <c r="I811" s="1210"/>
      <c r="J811" s="1292"/>
      <c r="K811" s="1292"/>
      <c r="L811" s="1292"/>
      <c r="M811" s="1292"/>
      <c r="N811" s="1292"/>
      <c r="O811" s="1292"/>
      <c r="P811" s="1292"/>
      <c r="Q811" s="1292"/>
      <c r="R811" s="1292"/>
      <c r="S811" s="1292"/>
      <c r="T811" s="1293"/>
    </row>
    <row r="812" spans="1:20" ht="15" customHeight="1" x14ac:dyDescent="0.2">
      <c r="A812" s="1334"/>
      <c r="B812" s="1332"/>
      <c r="C812" s="1332"/>
      <c r="D812" s="1332"/>
      <c r="E812" s="1332"/>
      <c r="F812" s="1332"/>
      <c r="G812" s="1332"/>
      <c r="H812" s="1332"/>
      <c r="I812" s="1332"/>
      <c r="J812" s="1332"/>
      <c r="K812" s="1332"/>
      <c r="L812" s="1332"/>
      <c r="M812" s="1332"/>
      <c r="N812" s="1332"/>
      <c r="O812" s="1332"/>
      <c r="P812" s="1332"/>
      <c r="Q812" s="1332"/>
      <c r="R812" s="1332"/>
      <c r="S812" s="1332"/>
      <c r="T812" s="1333"/>
    </row>
    <row r="813" spans="1:20" ht="15" customHeight="1" x14ac:dyDescent="0.2">
      <c r="A813" s="1334"/>
      <c r="B813" s="1655" t="s">
        <v>1084</v>
      </c>
      <c r="C813" s="1236">
        <v>41715</v>
      </c>
      <c r="D813" s="1237">
        <v>41716</v>
      </c>
      <c r="E813" s="1237">
        <v>41717</v>
      </c>
      <c r="F813" s="1237">
        <v>41718</v>
      </c>
      <c r="G813" s="1238">
        <v>41719</v>
      </c>
      <c r="H813" s="1238">
        <v>41722</v>
      </c>
      <c r="I813" s="1238">
        <v>41723</v>
      </c>
      <c r="J813" s="1238">
        <v>41724</v>
      </c>
      <c r="K813" s="1238">
        <v>41725</v>
      </c>
      <c r="L813" s="1238">
        <v>41726</v>
      </c>
      <c r="M813" s="1332"/>
      <c r="N813" s="1332"/>
      <c r="O813" s="1332"/>
      <c r="P813" s="1332"/>
      <c r="Q813" s="1332"/>
      <c r="R813" s="1332"/>
      <c r="S813" s="1332"/>
      <c r="T813" s="1333"/>
    </row>
    <row r="814" spans="1:20" ht="15" customHeight="1" x14ac:dyDescent="0.2">
      <c r="A814" s="1334"/>
      <c r="B814" s="1233">
        <v>1</v>
      </c>
      <c r="C814" s="1242" t="str">
        <f>IF(AND(ISNUMBER(C852),ISNUMBER(C890),ISNUMBER(C928)),C852*C890/C928,"")</f>
        <v/>
      </c>
      <c r="D814" s="1242" t="str">
        <f t="shared" ref="D814:L814" si="175">IF(AND(ISNUMBER(D852),ISNUMBER(D890),ISNUMBER(D928)),D852*D890/D928,"")</f>
        <v/>
      </c>
      <c r="E814" s="1242" t="str">
        <f t="shared" si="175"/>
        <v/>
      </c>
      <c r="F814" s="1242" t="str">
        <f t="shared" si="175"/>
        <v/>
      </c>
      <c r="G814" s="1242" t="str">
        <f t="shared" si="175"/>
        <v/>
      </c>
      <c r="H814" s="1242" t="str">
        <f t="shared" si="175"/>
        <v/>
      </c>
      <c r="I814" s="1242" t="str">
        <f t="shared" si="175"/>
        <v/>
      </c>
      <c r="J814" s="1242" t="str">
        <f t="shared" si="175"/>
        <v/>
      </c>
      <c r="K814" s="1242" t="str">
        <f t="shared" si="175"/>
        <v/>
      </c>
      <c r="L814" s="1272" t="str">
        <f t="shared" si="175"/>
        <v/>
      </c>
      <c r="M814" s="1332"/>
      <c r="N814" s="1332"/>
      <c r="O814" s="1332"/>
      <c r="P814" s="1332"/>
      <c r="Q814" s="1332"/>
      <c r="R814" s="1332"/>
      <c r="S814" s="1332"/>
      <c r="T814" s="1333"/>
    </row>
    <row r="815" spans="1:20" ht="15" customHeight="1" x14ac:dyDescent="0.2">
      <c r="A815" s="1334"/>
      <c r="B815" s="1234">
        <v>2</v>
      </c>
      <c r="C815" s="1239" t="str">
        <f t="shared" ref="C815:L815" si="176">IF(AND(ISNUMBER(C853),ISNUMBER(C891),ISNUMBER(C929)),C853*C891/C929,"")</f>
        <v/>
      </c>
      <c r="D815" s="1239" t="str">
        <f t="shared" si="176"/>
        <v/>
      </c>
      <c r="E815" s="1239" t="str">
        <f t="shared" si="176"/>
        <v/>
      </c>
      <c r="F815" s="1239" t="str">
        <f t="shared" si="176"/>
        <v/>
      </c>
      <c r="G815" s="1239" t="str">
        <f t="shared" si="176"/>
        <v/>
      </c>
      <c r="H815" s="1239" t="str">
        <f t="shared" si="176"/>
        <v/>
      </c>
      <c r="I815" s="1239" t="str">
        <f t="shared" si="176"/>
        <v/>
      </c>
      <c r="J815" s="1239" t="str">
        <f t="shared" si="176"/>
        <v/>
      </c>
      <c r="K815" s="1239" t="str">
        <f t="shared" si="176"/>
        <v/>
      </c>
      <c r="L815" s="1271" t="str">
        <f t="shared" si="176"/>
        <v/>
      </c>
      <c r="M815" s="1332"/>
      <c r="N815" s="1332"/>
      <c r="O815" s="1332"/>
      <c r="P815" s="1332"/>
      <c r="Q815" s="1332"/>
      <c r="R815" s="1332"/>
      <c r="S815" s="1332"/>
      <c r="T815" s="1333"/>
    </row>
    <row r="816" spans="1:20" ht="15" customHeight="1" x14ac:dyDescent="0.2">
      <c r="A816" s="1334"/>
      <c r="B816" s="1234">
        <v>3</v>
      </c>
      <c r="C816" s="1239" t="str">
        <f t="shared" ref="C816:L816" si="177">IF(AND(ISNUMBER(C854),ISNUMBER(C892),ISNUMBER(C930)),C854*C892/C930,"")</f>
        <v/>
      </c>
      <c r="D816" s="1239" t="str">
        <f t="shared" si="177"/>
        <v/>
      </c>
      <c r="E816" s="1239" t="str">
        <f t="shared" si="177"/>
        <v/>
      </c>
      <c r="F816" s="1239" t="str">
        <f t="shared" si="177"/>
        <v/>
      </c>
      <c r="G816" s="1239" t="str">
        <f t="shared" si="177"/>
        <v/>
      </c>
      <c r="H816" s="1239" t="str">
        <f t="shared" si="177"/>
        <v/>
      </c>
      <c r="I816" s="1239" t="str">
        <f t="shared" si="177"/>
        <v/>
      </c>
      <c r="J816" s="1239" t="str">
        <f t="shared" si="177"/>
        <v/>
      </c>
      <c r="K816" s="1239" t="str">
        <f t="shared" si="177"/>
        <v/>
      </c>
      <c r="L816" s="1271" t="str">
        <f t="shared" si="177"/>
        <v/>
      </c>
      <c r="M816" s="1332"/>
      <c r="N816" s="1332"/>
      <c r="O816" s="1332"/>
      <c r="P816" s="1332"/>
      <c r="Q816" s="1332"/>
      <c r="R816" s="1332"/>
      <c r="S816" s="1332"/>
      <c r="T816" s="1333"/>
    </row>
    <row r="817" spans="1:20" ht="15" customHeight="1" x14ac:dyDescent="0.2">
      <c r="A817" s="1334"/>
      <c r="B817" s="1234">
        <v>4</v>
      </c>
      <c r="C817" s="1239" t="str">
        <f t="shared" ref="C817:L817" si="178">IF(AND(ISNUMBER(C855),ISNUMBER(C893),ISNUMBER(C931)),C855*C893/C931,"")</f>
        <v/>
      </c>
      <c r="D817" s="1239" t="str">
        <f t="shared" si="178"/>
        <v/>
      </c>
      <c r="E817" s="1239" t="str">
        <f t="shared" si="178"/>
        <v/>
      </c>
      <c r="F817" s="1239" t="str">
        <f t="shared" si="178"/>
        <v/>
      </c>
      <c r="G817" s="1239" t="str">
        <f t="shared" si="178"/>
        <v/>
      </c>
      <c r="H817" s="1239" t="str">
        <f t="shared" si="178"/>
        <v/>
      </c>
      <c r="I817" s="1239" t="str">
        <f t="shared" si="178"/>
        <v/>
      </c>
      <c r="J817" s="1239" t="str">
        <f t="shared" si="178"/>
        <v/>
      </c>
      <c r="K817" s="1239" t="str">
        <f t="shared" si="178"/>
        <v/>
      </c>
      <c r="L817" s="1271" t="str">
        <f t="shared" si="178"/>
        <v/>
      </c>
      <c r="M817" s="1332"/>
      <c r="N817" s="1332"/>
      <c r="O817" s="1332"/>
      <c r="P817" s="1332"/>
      <c r="Q817" s="1332"/>
      <c r="R817" s="1332"/>
      <c r="S817" s="1332"/>
      <c r="T817" s="1333"/>
    </row>
    <row r="818" spans="1:20" ht="15" customHeight="1" x14ac:dyDescent="0.2">
      <c r="A818" s="1334"/>
      <c r="B818" s="1234">
        <v>5</v>
      </c>
      <c r="C818" s="1239" t="str">
        <f t="shared" ref="C818:L818" si="179">IF(AND(ISNUMBER(C856),ISNUMBER(C894),ISNUMBER(C932)),C856*C894/C932,"")</f>
        <v/>
      </c>
      <c r="D818" s="1239" t="str">
        <f t="shared" si="179"/>
        <v/>
      </c>
      <c r="E818" s="1239" t="str">
        <f t="shared" si="179"/>
        <v/>
      </c>
      <c r="F818" s="1239" t="str">
        <f t="shared" si="179"/>
        <v/>
      </c>
      <c r="G818" s="1239" t="str">
        <f t="shared" si="179"/>
        <v/>
      </c>
      <c r="H818" s="1239" t="str">
        <f t="shared" si="179"/>
        <v/>
      </c>
      <c r="I818" s="1239" t="str">
        <f t="shared" si="179"/>
        <v/>
      </c>
      <c r="J818" s="1239" t="str">
        <f t="shared" si="179"/>
        <v/>
      </c>
      <c r="K818" s="1239" t="str">
        <f t="shared" si="179"/>
        <v/>
      </c>
      <c r="L818" s="1271" t="str">
        <f t="shared" si="179"/>
        <v/>
      </c>
      <c r="M818" s="1332"/>
      <c r="N818" s="1332"/>
      <c r="O818" s="1332"/>
      <c r="P818" s="1332"/>
      <c r="Q818" s="1332"/>
      <c r="R818" s="1332"/>
      <c r="S818" s="1332"/>
      <c r="T818" s="1333"/>
    </row>
    <row r="819" spans="1:20" ht="15" customHeight="1" x14ac:dyDescent="0.2">
      <c r="A819" s="1334"/>
      <c r="B819" s="1234">
        <v>6</v>
      </c>
      <c r="C819" s="1239" t="str">
        <f t="shared" ref="C819:L819" si="180">IF(AND(ISNUMBER(C857),ISNUMBER(C895),ISNUMBER(C933)),C857*C895/C933,"")</f>
        <v/>
      </c>
      <c r="D819" s="1239" t="str">
        <f t="shared" si="180"/>
        <v/>
      </c>
      <c r="E819" s="1239" t="str">
        <f t="shared" si="180"/>
        <v/>
      </c>
      <c r="F819" s="1239" t="str">
        <f t="shared" si="180"/>
        <v/>
      </c>
      <c r="G819" s="1239" t="str">
        <f t="shared" si="180"/>
        <v/>
      </c>
      <c r="H819" s="1239" t="str">
        <f t="shared" si="180"/>
        <v/>
      </c>
      <c r="I819" s="1239" t="str">
        <f t="shared" si="180"/>
        <v/>
      </c>
      <c r="J819" s="1239" t="str">
        <f t="shared" si="180"/>
        <v/>
      </c>
      <c r="K819" s="1239" t="str">
        <f t="shared" si="180"/>
        <v/>
      </c>
      <c r="L819" s="1271" t="str">
        <f t="shared" si="180"/>
        <v/>
      </c>
      <c r="M819" s="1332"/>
      <c r="N819" s="1332"/>
      <c r="O819" s="1332"/>
      <c r="P819" s="1332"/>
      <c r="Q819" s="1332"/>
      <c r="R819" s="1332"/>
      <c r="S819" s="1332"/>
      <c r="T819" s="1333"/>
    </row>
    <row r="820" spans="1:20" ht="15" customHeight="1" x14ac:dyDescent="0.2">
      <c r="A820" s="1334"/>
      <c r="B820" s="1234">
        <v>7</v>
      </c>
      <c r="C820" s="1239" t="str">
        <f t="shared" ref="C820:L820" si="181">IF(AND(ISNUMBER(C858),ISNUMBER(C896),ISNUMBER(C934)),C858*C896/C934,"")</f>
        <v/>
      </c>
      <c r="D820" s="1239" t="str">
        <f t="shared" si="181"/>
        <v/>
      </c>
      <c r="E820" s="1239" t="str">
        <f t="shared" si="181"/>
        <v/>
      </c>
      <c r="F820" s="1239" t="str">
        <f t="shared" si="181"/>
        <v/>
      </c>
      <c r="G820" s="1239" t="str">
        <f t="shared" si="181"/>
        <v/>
      </c>
      <c r="H820" s="1239" t="str">
        <f t="shared" si="181"/>
        <v/>
      </c>
      <c r="I820" s="1239" t="str">
        <f t="shared" si="181"/>
        <v/>
      </c>
      <c r="J820" s="1239" t="str">
        <f t="shared" si="181"/>
        <v/>
      </c>
      <c r="K820" s="1239" t="str">
        <f t="shared" si="181"/>
        <v/>
      </c>
      <c r="L820" s="1271" t="str">
        <f t="shared" si="181"/>
        <v/>
      </c>
      <c r="M820" s="1332"/>
      <c r="N820" s="1332"/>
      <c r="O820" s="1332"/>
      <c r="P820" s="1332"/>
      <c r="Q820" s="1332"/>
      <c r="R820" s="1332"/>
      <c r="S820" s="1332"/>
      <c r="T820" s="1333"/>
    </row>
    <row r="821" spans="1:20" ht="15" customHeight="1" x14ac:dyDescent="0.2">
      <c r="A821" s="1334"/>
      <c r="B821" s="1234">
        <v>8</v>
      </c>
      <c r="C821" s="1239" t="str">
        <f t="shared" ref="C821:L821" si="182">IF(AND(ISNUMBER(C859),ISNUMBER(C897),ISNUMBER(C935)),C859*C897/C935,"")</f>
        <v/>
      </c>
      <c r="D821" s="1239" t="str">
        <f t="shared" si="182"/>
        <v/>
      </c>
      <c r="E821" s="1239" t="str">
        <f t="shared" si="182"/>
        <v/>
      </c>
      <c r="F821" s="1239" t="str">
        <f t="shared" si="182"/>
        <v/>
      </c>
      <c r="G821" s="1239" t="str">
        <f t="shared" si="182"/>
        <v/>
      </c>
      <c r="H821" s="1239" t="str">
        <f t="shared" si="182"/>
        <v/>
      </c>
      <c r="I821" s="1239" t="str">
        <f t="shared" si="182"/>
        <v/>
      </c>
      <c r="J821" s="1239" t="str">
        <f t="shared" si="182"/>
        <v/>
      </c>
      <c r="K821" s="1239" t="str">
        <f t="shared" si="182"/>
        <v/>
      </c>
      <c r="L821" s="1271" t="str">
        <f t="shared" si="182"/>
        <v/>
      </c>
      <c r="M821" s="1332"/>
      <c r="N821" s="1332"/>
      <c r="O821" s="1332"/>
      <c r="P821" s="1332"/>
      <c r="Q821" s="1332"/>
      <c r="R821" s="1332"/>
      <c r="S821" s="1332"/>
      <c r="T821" s="1333"/>
    </row>
    <row r="822" spans="1:20" ht="15" customHeight="1" x14ac:dyDescent="0.2">
      <c r="A822" s="1334"/>
      <c r="B822" s="1234">
        <v>9</v>
      </c>
      <c r="C822" s="1239" t="str">
        <f t="shared" ref="C822:L822" si="183">IF(AND(ISNUMBER(C860),ISNUMBER(C898),ISNUMBER(C936)),C860*C898/C936,"")</f>
        <v/>
      </c>
      <c r="D822" s="1239" t="str">
        <f t="shared" si="183"/>
        <v/>
      </c>
      <c r="E822" s="1239" t="str">
        <f t="shared" si="183"/>
        <v/>
      </c>
      <c r="F822" s="1239" t="str">
        <f t="shared" si="183"/>
        <v/>
      </c>
      <c r="G822" s="1239" t="str">
        <f t="shared" si="183"/>
        <v/>
      </c>
      <c r="H822" s="1239" t="str">
        <f t="shared" si="183"/>
        <v/>
      </c>
      <c r="I822" s="1239" t="str">
        <f t="shared" si="183"/>
        <v/>
      </c>
      <c r="J822" s="1239" t="str">
        <f t="shared" si="183"/>
        <v/>
      </c>
      <c r="K822" s="1239" t="str">
        <f t="shared" si="183"/>
        <v/>
      </c>
      <c r="L822" s="1271" t="str">
        <f t="shared" si="183"/>
        <v/>
      </c>
      <c r="M822" s="1332"/>
      <c r="N822" s="1332"/>
      <c r="O822" s="1332"/>
      <c r="P822" s="1332"/>
      <c r="Q822" s="1332"/>
      <c r="R822" s="1332"/>
      <c r="S822" s="1332"/>
      <c r="T822" s="1333"/>
    </row>
    <row r="823" spans="1:20" ht="15" customHeight="1" x14ac:dyDescent="0.2">
      <c r="A823" s="1334"/>
      <c r="B823" s="1234">
        <v>10</v>
      </c>
      <c r="C823" s="1239" t="str">
        <f t="shared" ref="C823:L823" si="184">IF(AND(ISNUMBER(C861),ISNUMBER(C899),ISNUMBER(C937)),C861*C899/C937,"")</f>
        <v/>
      </c>
      <c r="D823" s="1239" t="str">
        <f t="shared" si="184"/>
        <v/>
      </c>
      <c r="E823" s="1239" t="str">
        <f t="shared" si="184"/>
        <v/>
      </c>
      <c r="F823" s="1239" t="str">
        <f t="shared" si="184"/>
        <v/>
      </c>
      <c r="G823" s="1239" t="str">
        <f t="shared" si="184"/>
        <v/>
      </c>
      <c r="H823" s="1239" t="str">
        <f t="shared" si="184"/>
        <v/>
      </c>
      <c r="I823" s="1239" t="str">
        <f t="shared" si="184"/>
        <v/>
      </c>
      <c r="J823" s="1239" t="str">
        <f t="shared" si="184"/>
        <v/>
      </c>
      <c r="K823" s="1239" t="str">
        <f t="shared" si="184"/>
        <v/>
      </c>
      <c r="L823" s="1271" t="str">
        <f t="shared" si="184"/>
        <v/>
      </c>
      <c r="M823" s="1332"/>
      <c r="N823" s="1332"/>
      <c r="O823" s="1332"/>
      <c r="P823" s="1332"/>
      <c r="Q823" s="1332"/>
      <c r="R823" s="1332"/>
      <c r="S823" s="1332"/>
      <c r="T823" s="1333"/>
    </row>
    <row r="824" spans="1:20" ht="15" customHeight="1" x14ac:dyDescent="0.2">
      <c r="A824" s="1334"/>
      <c r="B824" s="1234">
        <v>11</v>
      </c>
      <c r="C824" s="1239" t="str">
        <f t="shared" ref="C824:L824" si="185">IF(AND(ISNUMBER(C862),ISNUMBER(C900),ISNUMBER(C938)),C862*C900/C938,"")</f>
        <v/>
      </c>
      <c r="D824" s="1239" t="str">
        <f t="shared" si="185"/>
        <v/>
      </c>
      <c r="E824" s="1239" t="str">
        <f t="shared" si="185"/>
        <v/>
      </c>
      <c r="F824" s="1239" t="str">
        <f t="shared" si="185"/>
        <v/>
      </c>
      <c r="G824" s="1239" t="str">
        <f t="shared" si="185"/>
        <v/>
      </c>
      <c r="H824" s="1239" t="str">
        <f t="shared" si="185"/>
        <v/>
      </c>
      <c r="I824" s="1239" t="str">
        <f t="shared" si="185"/>
        <v/>
      </c>
      <c r="J824" s="1239" t="str">
        <f t="shared" si="185"/>
        <v/>
      </c>
      <c r="K824" s="1239" t="str">
        <f t="shared" si="185"/>
        <v/>
      </c>
      <c r="L824" s="1271" t="str">
        <f t="shared" si="185"/>
        <v/>
      </c>
      <c r="M824" s="1332"/>
      <c r="N824" s="1332"/>
      <c r="O824" s="1332"/>
      <c r="P824" s="1332"/>
      <c r="Q824" s="1332"/>
      <c r="R824" s="1332"/>
      <c r="S824" s="1332"/>
      <c r="T824" s="1333"/>
    </row>
    <row r="825" spans="1:20" ht="15" customHeight="1" x14ac:dyDescent="0.2">
      <c r="A825" s="1334"/>
      <c r="B825" s="1234">
        <v>12</v>
      </c>
      <c r="C825" s="1239" t="str">
        <f t="shared" ref="C825:L825" si="186">IF(AND(ISNUMBER(C863),ISNUMBER(C901),ISNUMBER(C939)),C863*C901/C939,"")</f>
        <v/>
      </c>
      <c r="D825" s="1239" t="str">
        <f t="shared" si="186"/>
        <v/>
      </c>
      <c r="E825" s="1239" t="str">
        <f t="shared" si="186"/>
        <v/>
      </c>
      <c r="F825" s="1239" t="str">
        <f t="shared" si="186"/>
        <v/>
      </c>
      <c r="G825" s="1239" t="str">
        <f t="shared" si="186"/>
        <v/>
      </c>
      <c r="H825" s="1239" t="str">
        <f t="shared" si="186"/>
        <v/>
      </c>
      <c r="I825" s="1239" t="str">
        <f t="shared" si="186"/>
        <v/>
      </c>
      <c r="J825" s="1239" t="str">
        <f t="shared" si="186"/>
        <v/>
      </c>
      <c r="K825" s="1239" t="str">
        <f t="shared" si="186"/>
        <v/>
      </c>
      <c r="L825" s="1271" t="str">
        <f t="shared" si="186"/>
        <v/>
      </c>
      <c r="M825" s="1332"/>
      <c r="N825" s="1332"/>
      <c r="O825" s="1332"/>
      <c r="P825" s="1332"/>
      <c r="Q825" s="1332"/>
      <c r="R825" s="1332"/>
      <c r="S825" s="1332"/>
      <c r="T825" s="1333"/>
    </row>
    <row r="826" spans="1:20" ht="15" customHeight="1" x14ac:dyDescent="0.2">
      <c r="A826" s="1334"/>
      <c r="B826" s="1234">
        <v>13</v>
      </c>
      <c r="C826" s="1239" t="str">
        <f t="shared" ref="C826:L826" si="187">IF(AND(ISNUMBER(C864),ISNUMBER(C902),ISNUMBER(C940)),C864*C902/C940,"")</f>
        <v/>
      </c>
      <c r="D826" s="1239" t="str">
        <f t="shared" si="187"/>
        <v/>
      </c>
      <c r="E826" s="1239" t="str">
        <f t="shared" si="187"/>
        <v/>
      </c>
      <c r="F826" s="1239" t="str">
        <f t="shared" si="187"/>
        <v/>
      </c>
      <c r="G826" s="1239" t="str">
        <f t="shared" si="187"/>
        <v/>
      </c>
      <c r="H826" s="1239" t="str">
        <f t="shared" si="187"/>
        <v/>
      </c>
      <c r="I826" s="1239" t="str">
        <f t="shared" si="187"/>
        <v/>
      </c>
      <c r="J826" s="1239" t="str">
        <f t="shared" si="187"/>
        <v/>
      </c>
      <c r="K826" s="1239" t="str">
        <f t="shared" si="187"/>
        <v/>
      </c>
      <c r="L826" s="1271" t="str">
        <f t="shared" si="187"/>
        <v/>
      </c>
      <c r="M826" s="1332"/>
      <c r="N826" s="1332"/>
      <c r="O826" s="1332"/>
      <c r="P826" s="1332"/>
      <c r="Q826" s="1332"/>
      <c r="R826" s="1332"/>
      <c r="S826" s="1332"/>
      <c r="T826" s="1333"/>
    </row>
    <row r="827" spans="1:20" ht="15" customHeight="1" x14ac:dyDescent="0.2">
      <c r="A827" s="1334"/>
      <c r="B827" s="1234">
        <v>14</v>
      </c>
      <c r="C827" s="1239" t="str">
        <f t="shared" ref="C827:L827" si="188">IF(AND(ISNUMBER(C865),ISNUMBER(C903),ISNUMBER(C941)),C865*C903/C941,"")</f>
        <v/>
      </c>
      <c r="D827" s="1239" t="str">
        <f t="shared" si="188"/>
        <v/>
      </c>
      <c r="E827" s="1239" t="str">
        <f t="shared" si="188"/>
        <v/>
      </c>
      <c r="F827" s="1239" t="str">
        <f t="shared" si="188"/>
        <v/>
      </c>
      <c r="G827" s="1239" t="str">
        <f t="shared" si="188"/>
        <v/>
      </c>
      <c r="H827" s="1239" t="str">
        <f t="shared" si="188"/>
        <v/>
      </c>
      <c r="I827" s="1239" t="str">
        <f t="shared" si="188"/>
        <v/>
      </c>
      <c r="J827" s="1239" t="str">
        <f t="shared" si="188"/>
        <v/>
      </c>
      <c r="K827" s="1239" t="str">
        <f t="shared" si="188"/>
        <v/>
      </c>
      <c r="L827" s="1271" t="str">
        <f t="shared" si="188"/>
        <v/>
      </c>
      <c r="M827" s="1332"/>
      <c r="N827" s="1332"/>
      <c r="O827" s="1332"/>
      <c r="P827" s="1332"/>
      <c r="Q827" s="1332"/>
      <c r="R827" s="1332"/>
      <c r="S827" s="1332"/>
      <c r="T827" s="1333"/>
    </row>
    <row r="828" spans="1:20" ht="15" customHeight="1" x14ac:dyDescent="0.2">
      <c r="A828" s="1334"/>
      <c r="B828" s="1234">
        <v>15</v>
      </c>
      <c r="C828" s="1239" t="str">
        <f t="shared" ref="C828:L828" si="189">IF(AND(ISNUMBER(C866),ISNUMBER(C904),ISNUMBER(C942)),C866*C904/C942,"")</f>
        <v/>
      </c>
      <c r="D828" s="1239" t="str">
        <f t="shared" si="189"/>
        <v/>
      </c>
      <c r="E828" s="1239" t="str">
        <f t="shared" si="189"/>
        <v/>
      </c>
      <c r="F828" s="1239" t="str">
        <f t="shared" si="189"/>
        <v/>
      </c>
      <c r="G828" s="1239" t="str">
        <f t="shared" si="189"/>
        <v/>
      </c>
      <c r="H828" s="1239" t="str">
        <f t="shared" si="189"/>
        <v/>
      </c>
      <c r="I828" s="1239" t="str">
        <f t="shared" si="189"/>
        <v/>
      </c>
      <c r="J828" s="1239" t="str">
        <f t="shared" si="189"/>
        <v/>
      </c>
      <c r="K828" s="1239" t="str">
        <f t="shared" si="189"/>
        <v/>
      </c>
      <c r="L828" s="1271" t="str">
        <f t="shared" si="189"/>
        <v/>
      </c>
      <c r="M828" s="1332"/>
      <c r="N828" s="1332"/>
      <c r="O828" s="1332"/>
      <c r="P828" s="1332"/>
      <c r="Q828" s="1332"/>
      <c r="R828" s="1332"/>
      <c r="S828" s="1332"/>
      <c r="T828" s="1333"/>
    </row>
    <row r="829" spans="1:20" ht="15" customHeight="1" x14ac:dyDescent="0.2">
      <c r="A829" s="1334"/>
      <c r="B829" s="1234">
        <v>16</v>
      </c>
      <c r="C829" s="1239" t="str">
        <f t="shared" ref="C829:L829" si="190">IF(AND(ISNUMBER(C867),ISNUMBER(C905),ISNUMBER(C943)),C867*C905/C943,"")</f>
        <v/>
      </c>
      <c r="D829" s="1239" t="str">
        <f t="shared" si="190"/>
        <v/>
      </c>
      <c r="E829" s="1239" t="str">
        <f t="shared" si="190"/>
        <v/>
      </c>
      <c r="F829" s="1239" t="str">
        <f t="shared" si="190"/>
        <v/>
      </c>
      <c r="G829" s="1239" t="str">
        <f t="shared" si="190"/>
        <v/>
      </c>
      <c r="H829" s="1239" t="str">
        <f t="shared" si="190"/>
        <v/>
      </c>
      <c r="I829" s="1239" t="str">
        <f t="shared" si="190"/>
        <v/>
      </c>
      <c r="J829" s="1239" t="str">
        <f t="shared" si="190"/>
        <v/>
      </c>
      <c r="K829" s="1239" t="str">
        <f t="shared" si="190"/>
        <v/>
      </c>
      <c r="L829" s="1271" t="str">
        <f t="shared" si="190"/>
        <v/>
      </c>
      <c r="M829" s="1332"/>
      <c r="N829" s="1332"/>
      <c r="O829" s="1332"/>
      <c r="P829" s="1332"/>
      <c r="Q829" s="1332"/>
      <c r="R829" s="1332"/>
      <c r="S829" s="1332"/>
      <c r="T829" s="1333"/>
    </row>
    <row r="830" spans="1:20" ht="15" customHeight="1" x14ac:dyDescent="0.2">
      <c r="A830" s="1334"/>
      <c r="B830" s="1234">
        <v>17</v>
      </c>
      <c r="C830" s="1239" t="str">
        <f t="shared" ref="C830:L830" si="191">IF(AND(ISNUMBER(C868),ISNUMBER(C906),ISNUMBER(C944)),C868*C906/C944,"")</f>
        <v/>
      </c>
      <c r="D830" s="1239" t="str">
        <f t="shared" si="191"/>
        <v/>
      </c>
      <c r="E830" s="1239" t="str">
        <f t="shared" si="191"/>
        <v/>
      </c>
      <c r="F830" s="1239" t="str">
        <f t="shared" si="191"/>
        <v/>
      </c>
      <c r="G830" s="1239" t="str">
        <f t="shared" si="191"/>
        <v/>
      </c>
      <c r="H830" s="1239" t="str">
        <f t="shared" si="191"/>
        <v/>
      </c>
      <c r="I830" s="1239" t="str">
        <f t="shared" si="191"/>
        <v/>
      </c>
      <c r="J830" s="1239" t="str">
        <f t="shared" si="191"/>
        <v/>
      </c>
      <c r="K830" s="1239" t="str">
        <f t="shared" si="191"/>
        <v/>
      </c>
      <c r="L830" s="1271" t="str">
        <f t="shared" si="191"/>
        <v/>
      </c>
      <c r="M830" s="1332"/>
      <c r="N830" s="1332"/>
      <c r="O830" s="1332"/>
      <c r="P830" s="1332"/>
      <c r="Q830" s="1332"/>
      <c r="R830" s="1332"/>
      <c r="S830" s="1332"/>
      <c r="T830" s="1333"/>
    </row>
    <row r="831" spans="1:20" ht="15" customHeight="1" x14ac:dyDescent="0.2">
      <c r="A831" s="1334"/>
      <c r="B831" s="1234">
        <v>18</v>
      </c>
      <c r="C831" s="1239" t="str">
        <f t="shared" ref="C831:L831" si="192">IF(AND(ISNUMBER(C869),ISNUMBER(C907),ISNUMBER(C945)),C869*C907/C945,"")</f>
        <v/>
      </c>
      <c r="D831" s="1239" t="str">
        <f t="shared" si="192"/>
        <v/>
      </c>
      <c r="E831" s="1239" t="str">
        <f t="shared" si="192"/>
        <v/>
      </c>
      <c r="F831" s="1239" t="str">
        <f t="shared" si="192"/>
        <v/>
      </c>
      <c r="G831" s="1239" t="str">
        <f t="shared" si="192"/>
        <v/>
      </c>
      <c r="H831" s="1239" t="str">
        <f t="shared" si="192"/>
        <v/>
      </c>
      <c r="I831" s="1239" t="str">
        <f t="shared" si="192"/>
        <v/>
      </c>
      <c r="J831" s="1239" t="str">
        <f t="shared" si="192"/>
        <v/>
      </c>
      <c r="K831" s="1239" t="str">
        <f t="shared" si="192"/>
        <v/>
      </c>
      <c r="L831" s="1271" t="str">
        <f t="shared" si="192"/>
        <v/>
      </c>
      <c r="M831" s="1332"/>
      <c r="N831" s="1332"/>
      <c r="O831" s="1332"/>
      <c r="P831" s="1332"/>
      <c r="Q831" s="1332"/>
      <c r="R831" s="1332"/>
      <c r="S831" s="1332"/>
      <c r="T831" s="1333"/>
    </row>
    <row r="832" spans="1:20" ht="15" customHeight="1" x14ac:dyDescent="0.2">
      <c r="A832" s="1334"/>
      <c r="B832" s="1234">
        <v>19</v>
      </c>
      <c r="C832" s="1239" t="str">
        <f t="shared" ref="C832:L832" si="193">IF(AND(ISNUMBER(C870),ISNUMBER(C908),ISNUMBER(C946)),C870*C908/C946,"")</f>
        <v/>
      </c>
      <c r="D832" s="1239" t="str">
        <f t="shared" si="193"/>
        <v/>
      </c>
      <c r="E832" s="1239" t="str">
        <f t="shared" si="193"/>
        <v/>
      </c>
      <c r="F832" s="1239" t="str">
        <f t="shared" si="193"/>
        <v/>
      </c>
      <c r="G832" s="1239" t="str">
        <f t="shared" si="193"/>
        <v/>
      </c>
      <c r="H832" s="1239" t="str">
        <f t="shared" si="193"/>
        <v/>
      </c>
      <c r="I832" s="1239" t="str">
        <f t="shared" si="193"/>
        <v/>
      </c>
      <c r="J832" s="1239" t="str">
        <f t="shared" si="193"/>
        <v/>
      </c>
      <c r="K832" s="1239" t="str">
        <f t="shared" si="193"/>
        <v/>
      </c>
      <c r="L832" s="1271" t="str">
        <f t="shared" si="193"/>
        <v/>
      </c>
      <c r="M832" s="1332"/>
      <c r="N832" s="1332"/>
      <c r="O832" s="1332"/>
      <c r="P832" s="1332"/>
      <c r="Q832" s="1332"/>
      <c r="R832" s="1332"/>
      <c r="S832" s="1332"/>
      <c r="T832" s="1333"/>
    </row>
    <row r="833" spans="1:20" ht="15" customHeight="1" x14ac:dyDescent="0.2">
      <c r="A833" s="1334"/>
      <c r="B833" s="1234">
        <v>20</v>
      </c>
      <c r="C833" s="1239" t="str">
        <f t="shared" ref="C833:L833" si="194">IF(AND(ISNUMBER(C871),ISNUMBER(C909),ISNUMBER(C947)),C871*C909/C947,"")</f>
        <v/>
      </c>
      <c r="D833" s="1239" t="str">
        <f t="shared" si="194"/>
        <v/>
      </c>
      <c r="E833" s="1239" t="str">
        <f t="shared" si="194"/>
        <v/>
      </c>
      <c r="F833" s="1239" t="str">
        <f t="shared" si="194"/>
        <v/>
      </c>
      <c r="G833" s="1239" t="str">
        <f t="shared" si="194"/>
        <v/>
      </c>
      <c r="H833" s="1239" t="str">
        <f t="shared" si="194"/>
        <v/>
      </c>
      <c r="I833" s="1239" t="str">
        <f t="shared" si="194"/>
        <v/>
      </c>
      <c r="J833" s="1239" t="str">
        <f t="shared" si="194"/>
        <v/>
      </c>
      <c r="K833" s="1239" t="str">
        <f t="shared" si="194"/>
        <v/>
      </c>
      <c r="L833" s="1271" t="str">
        <f t="shared" si="194"/>
        <v/>
      </c>
      <c r="M833" s="1332"/>
      <c r="N833" s="1332"/>
      <c r="O833" s="1332"/>
      <c r="P833" s="1332"/>
      <c r="Q833" s="1332"/>
      <c r="R833" s="1332"/>
      <c r="S833" s="1332"/>
      <c r="T833" s="1333"/>
    </row>
    <row r="834" spans="1:20" ht="15" customHeight="1" x14ac:dyDescent="0.2">
      <c r="A834" s="1334"/>
      <c r="B834" s="1234">
        <v>21</v>
      </c>
      <c r="C834" s="1239" t="str">
        <f t="shared" ref="C834:L834" si="195">IF(AND(ISNUMBER(C872),ISNUMBER(C910),ISNUMBER(C948)),C872*C910/C948,"")</f>
        <v/>
      </c>
      <c r="D834" s="1239" t="str">
        <f t="shared" si="195"/>
        <v/>
      </c>
      <c r="E834" s="1239" t="str">
        <f t="shared" si="195"/>
        <v/>
      </c>
      <c r="F834" s="1239" t="str">
        <f t="shared" si="195"/>
        <v/>
      </c>
      <c r="G834" s="1239" t="str">
        <f t="shared" si="195"/>
        <v/>
      </c>
      <c r="H834" s="1239" t="str">
        <f t="shared" si="195"/>
        <v/>
      </c>
      <c r="I834" s="1239" t="str">
        <f t="shared" si="195"/>
        <v/>
      </c>
      <c r="J834" s="1239" t="str">
        <f t="shared" si="195"/>
        <v/>
      </c>
      <c r="K834" s="1239" t="str">
        <f t="shared" si="195"/>
        <v/>
      </c>
      <c r="L834" s="1271" t="str">
        <f t="shared" si="195"/>
        <v/>
      </c>
      <c r="M834" s="1332"/>
      <c r="N834" s="1332"/>
      <c r="O834" s="1332"/>
      <c r="P834" s="1332"/>
      <c r="Q834" s="1332"/>
      <c r="R834" s="1332"/>
      <c r="S834" s="1332"/>
      <c r="T834" s="1333"/>
    </row>
    <row r="835" spans="1:20" ht="15" customHeight="1" x14ac:dyDescent="0.2">
      <c r="A835" s="1334"/>
      <c r="B835" s="1234">
        <v>22</v>
      </c>
      <c r="C835" s="1239" t="str">
        <f t="shared" ref="C835:L835" si="196">IF(AND(ISNUMBER(C873),ISNUMBER(C911),ISNUMBER(C949)),C873*C911/C949,"")</f>
        <v/>
      </c>
      <c r="D835" s="1239" t="str">
        <f t="shared" si="196"/>
        <v/>
      </c>
      <c r="E835" s="1239" t="str">
        <f t="shared" si="196"/>
        <v/>
      </c>
      <c r="F835" s="1239" t="str">
        <f t="shared" si="196"/>
        <v/>
      </c>
      <c r="G835" s="1239" t="str">
        <f t="shared" si="196"/>
        <v/>
      </c>
      <c r="H835" s="1239" t="str">
        <f t="shared" si="196"/>
        <v/>
      </c>
      <c r="I835" s="1239" t="str">
        <f t="shared" si="196"/>
        <v/>
      </c>
      <c r="J835" s="1239" t="str">
        <f t="shared" si="196"/>
        <v/>
      </c>
      <c r="K835" s="1239" t="str">
        <f t="shared" si="196"/>
        <v/>
      </c>
      <c r="L835" s="1271" t="str">
        <f t="shared" si="196"/>
        <v/>
      </c>
      <c r="M835" s="1332"/>
      <c r="N835" s="1332"/>
      <c r="O835" s="1332"/>
      <c r="P835" s="1332"/>
      <c r="Q835" s="1332"/>
      <c r="R835" s="1332"/>
      <c r="S835" s="1332"/>
      <c r="T835" s="1333"/>
    </row>
    <row r="836" spans="1:20" ht="15" customHeight="1" x14ac:dyDescent="0.2">
      <c r="A836" s="1334"/>
      <c r="B836" s="1234">
        <v>23</v>
      </c>
      <c r="C836" s="1239" t="str">
        <f t="shared" ref="C836:L836" si="197">IF(AND(ISNUMBER(C874),ISNUMBER(C912),ISNUMBER(C950)),C874*C912/C950,"")</f>
        <v/>
      </c>
      <c r="D836" s="1239" t="str">
        <f t="shared" si="197"/>
        <v/>
      </c>
      <c r="E836" s="1239" t="str">
        <f t="shared" si="197"/>
        <v/>
      </c>
      <c r="F836" s="1239" t="str">
        <f t="shared" si="197"/>
        <v/>
      </c>
      <c r="G836" s="1239" t="str">
        <f t="shared" si="197"/>
        <v/>
      </c>
      <c r="H836" s="1239" t="str">
        <f t="shared" si="197"/>
        <v/>
      </c>
      <c r="I836" s="1239" t="str">
        <f t="shared" si="197"/>
        <v/>
      </c>
      <c r="J836" s="1239" t="str">
        <f t="shared" si="197"/>
        <v/>
      </c>
      <c r="K836" s="1239" t="str">
        <f t="shared" si="197"/>
        <v/>
      </c>
      <c r="L836" s="1271" t="str">
        <f t="shared" si="197"/>
        <v/>
      </c>
      <c r="M836" s="1332"/>
      <c r="N836" s="1332"/>
      <c r="O836" s="1332"/>
      <c r="P836" s="1332"/>
      <c r="Q836" s="1332"/>
      <c r="R836" s="1332"/>
      <c r="S836" s="1332"/>
      <c r="T836" s="1333"/>
    </row>
    <row r="837" spans="1:20" ht="15" customHeight="1" x14ac:dyDescent="0.2">
      <c r="A837" s="1334"/>
      <c r="B837" s="1234">
        <v>24</v>
      </c>
      <c r="C837" s="1239" t="str">
        <f t="shared" ref="C837:L837" si="198">IF(AND(ISNUMBER(C875),ISNUMBER(C913),ISNUMBER(C951)),C875*C913/C951,"")</f>
        <v/>
      </c>
      <c r="D837" s="1239" t="str">
        <f t="shared" si="198"/>
        <v/>
      </c>
      <c r="E837" s="1239" t="str">
        <f t="shared" si="198"/>
        <v/>
      </c>
      <c r="F837" s="1239" t="str">
        <f t="shared" si="198"/>
        <v/>
      </c>
      <c r="G837" s="1239" t="str">
        <f t="shared" si="198"/>
        <v/>
      </c>
      <c r="H837" s="1239" t="str">
        <f t="shared" si="198"/>
        <v/>
      </c>
      <c r="I837" s="1239" t="str">
        <f t="shared" si="198"/>
        <v/>
      </c>
      <c r="J837" s="1239" t="str">
        <f t="shared" si="198"/>
        <v/>
      </c>
      <c r="K837" s="1239" t="str">
        <f t="shared" si="198"/>
        <v/>
      </c>
      <c r="L837" s="1271" t="str">
        <f t="shared" si="198"/>
        <v/>
      </c>
      <c r="M837" s="1332"/>
      <c r="N837" s="1332"/>
      <c r="O837" s="1332"/>
      <c r="P837" s="1332"/>
      <c r="Q837" s="1332"/>
      <c r="R837" s="1332"/>
      <c r="S837" s="1332"/>
      <c r="T837" s="1333"/>
    </row>
    <row r="838" spans="1:20" ht="15" customHeight="1" x14ac:dyDescent="0.2">
      <c r="A838" s="1334"/>
      <c r="B838" s="1234">
        <v>25</v>
      </c>
      <c r="C838" s="1239" t="str">
        <f t="shared" ref="C838:L838" si="199">IF(AND(ISNUMBER(C876),ISNUMBER(C914),ISNUMBER(C952)),C876*C914/C952,"")</f>
        <v/>
      </c>
      <c r="D838" s="1239" t="str">
        <f t="shared" si="199"/>
        <v/>
      </c>
      <c r="E838" s="1239" t="str">
        <f t="shared" si="199"/>
        <v/>
      </c>
      <c r="F838" s="1239" t="str">
        <f t="shared" si="199"/>
        <v/>
      </c>
      <c r="G838" s="1239" t="str">
        <f t="shared" si="199"/>
        <v/>
      </c>
      <c r="H838" s="1239" t="str">
        <f t="shared" si="199"/>
        <v/>
      </c>
      <c r="I838" s="1239" t="str">
        <f t="shared" si="199"/>
        <v/>
      </c>
      <c r="J838" s="1239" t="str">
        <f t="shared" si="199"/>
        <v/>
      </c>
      <c r="K838" s="1239" t="str">
        <f t="shared" si="199"/>
        <v/>
      </c>
      <c r="L838" s="1271" t="str">
        <f t="shared" si="199"/>
        <v/>
      </c>
      <c r="M838" s="1332"/>
      <c r="N838" s="1332"/>
      <c r="O838" s="1332"/>
      <c r="P838" s="1332"/>
      <c r="Q838" s="1332"/>
      <c r="R838" s="1332"/>
      <c r="S838" s="1332"/>
      <c r="T838" s="1333"/>
    </row>
    <row r="839" spans="1:20" ht="15" customHeight="1" x14ac:dyDescent="0.2">
      <c r="A839" s="1334"/>
      <c r="B839" s="1234">
        <v>26</v>
      </c>
      <c r="C839" s="1239" t="str">
        <f t="shared" ref="C839:L839" si="200">IF(AND(ISNUMBER(C877),ISNUMBER(C915),ISNUMBER(C953)),C877*C915/C953,"")</f>
        <v/>
      </c>
      <c r="D839" s="1239" t="str">
        <f t="shared" si="200"/>
        <v/>
      </c>
      <c r="E839" s="1239" t="str">
        <f t="shared" si="200"/>
        <v/>
      </c>
      <c r="F839" s="1239" t="str">
        <f t="shared" si="200"/>
        <v/>
      </c>
      <c r="G839" s="1239" t="str">
        <f t="shared" si="200"/>
        <v/>
      </c>
      <c r="H839" s="1239" t="str">
        <f t="shared" si="200"/>
        <v/>
      </c>
      <c r="I839" s="1239" t="str">
        <f t="shared" si="200"/>
        <v/>
      </c>
      <c r="J839" s="1239" t="str">
        <f t="shared" si="200"/>
        <v/>
      </c>
      <c r="K839" s="1239" t="str">
        <f t="shared" si="200"/>
        <v/>
      </c>
      <c r="L839" s="1271" t="str">
        <f t="shared" si="200"/>
        <v/>
      </c>
      <c r="M839" s="1332"/>
      <c r="N839" s="1332"/>
      <c r="O839" s="1332"/>
      <c r="P839" s="1332"/>
      <c r="Q839" s="1332"/>
      <c r="R839" s="1332"/>
      <c r="S839" s="1332"/>
      <c r="T839" s="1333"/>
    </row>
    <row r="840" spans="1:20" ht="15" customHeight="1" x14ac:dyDescent="0.2">
      <c r="A840" s="1334"/>
      <c r="B840" s="1234">
        <v>27</v>
      </c>
      <c r="C840" s="1239" t="str">
        <f t="shared" ref="C840:L840" si="201">IF(AND(ISNUMBER(C878),ISNUMBER(C916),ISNUMBER(C954)),C878*C916/C954,"")</f>
        <v/>
      </c>
      <c r="D840" s="1239" t="str">
        <f t="shared" si="201"/>
        <v/>
      </c>
      <c r="E840" s="1239" t="str">
        <f t="shared" si="201"/>
        <v/>
      </c>
      <c r="F840" s="1239" t="str">
        <f t="shared" si="201"/>
        <v/>
      </c>
      <c r="G840" s="1239" t="str">
        <f t="shared" si="201"/>
        <v/>
      </c>
      <c r="H840" s="1239" t="str">
        <f t="shared" si="201"/>
        <v/>
      </c>
      <c r="I840" s="1239" t="str">
        <f t="shared" si="201"/>
        <v/>
      </c>
      <c r="J840" s="1239" t="str">
        <f t="shared" si="201"/>
        <v/>
      </c>
      <c r="K840" s="1239" t="str">
        <f t="shared" si="201"/>
        <v/>
      </c>
      <c r="L840" s="1271" t="str">
        <f t="shared" si="201"/>
        <v/>
      </c>
      <c r="M840" s="1332"/>
      <c r="N840" s="1332"/>
      <c r="O840" s="1332"/>
      <c r="P840" s="1332"/>
      <c r="Q840" s="1332"/>
      <c r="R840" s="1332"/>
      <c r="S840" s="1332"/>
      <c r="T840" s="1333"/>
    </row>
    <row r="841" spans="1:20" ht="15" customHeight="1" x14ac:dyDescent="0.2">
      <c r="A841" s="1334"/>
      <c r="B841" s="1234">
        <v>28</v>
      </c>
      <c r="C841" s="1239" t="str">
        <f t="shared" ref="C841:L841" si="202">IF(AND(ISNUMBER(C879),ISNUMBER(C917),ISNUMBER(C955)),C879*C917/C955,"")</f>
        <v/>
      </c>
      <c r="D841" s="1239" t="str">
        <f t="shared" si="202"/>
        <v/>
      </c>
      <c r="E841" s="1239" t="str">
        <f t="shared" si="202"/>
        <v/>
      </c>
      <c r="F841" s="1239" t="str">
        <f t="shared" si="202"/>
        <v/>
      </c>
      <c r="G841" s="1239" t="str">
        <f t="shared" si="202"/>
        <v/>
      </c>
      <c r="H841" s="1239" t="str">
        <f t="shared" si="202"/>
        <v/>
      </c>
      <c r="I841" s="1239" t="str">
        <f t="shared" si="202"/>
        <v/>
      </c>
      <c r="J841" s="1239" t="str">
        <f t="shared" si="202"/>
        <v/>
      </c>
      <c r="K841" s="1239" t="str">
        <f t="shared" si="202"/>
        <v/>
      </c>
      <c r="L841" s="1271" t="str">
        <f t="shared" si="202"/>
        <v/>
      </c>
      <c r="M841" s="1332"/>
      <c r="N841" s="1332"/>
      <c r="O841" s="1332"/>
      <c r="P841" s="1332"/>
      <c r="Q841" s="1332"/>
      <c r="R841" s="1332"/>
      <c r="S841" s="1332"/>
      <c r="T841" s="1333"/>
    </row>
    <row r="842" spans="1:20" ht="15" customHeight="1" x14ac:dyDescent="0.2">
      <c r="A842" s="1334"/>
      <c r="B842" s="1234">
        <v>29</v>
      </c>
      <c r="C842" s="1239" t="str">
        <f t="shared" ref="C842:L842" si="203">IF(AND(ISNUMBER(C880),ISNUMBER(C918),ISNUMBER(C956)),C880*C918/C956,"")</f>
        <v/>
      </c>
      <c r="D842" s="1239" t="str">
        <f t="shared" si="203"/>
        <v/>
      </c>
      <c r="E842" s="1239" t="str">
        <f t="shared" si="203"/>
        <v/>
      </c>
      <c r="F842" s="1239" t="str">
        <f t="shared" si="203"/>
        <v/>
      </c>
      <c r="G842" s="1239" t="str">
        <f t="shared" si="203"/>
        <v/>
      </c>
      <c r="H842" s="1239" t="str">
        <f t="shared" si="203"/>
        <v/>
      </c>
      <c r="I842" s="1239" t="str">
        <f t="shared" si="203"/>
        <v/>
      </c>
      <c r="J842" s="1239" t="str">
        <f t="shared" si="203"/>
        <v/>
      </c>
      <c r="K842" s="1239" t="str">
        <f t="shared" si="203"/>
        <v/>
      </c>
      <c r="L842" s="1271" t="str">
        <f t="shared" si="203"/>
        <v/>
      </c>
      <c r="M842" s="1332"/>
      <c r="N842" s="1332"/>
      <c r="O842" s="1332"/>
      <c r="P842" s="1332"/>
      <c r="Q842" s="1332"/>
      <c r="R842" s="1332"/>
      <c r="S842" s="1332"/>
      <c r="T842" s="1333"/>
    </row>
    <row r="843" spans="1:20" ht="15" customHeight="1" x14ac:dyDescent="0.2">
      <c r="A843" s="1334"/>
      <c r="B843" s="1234">
        <v>30</v>
      </c>
      <c r="C843" s="1239" t="str">
        <f t="shared" ref="C843:L843" si="204">IF(AND(ISNUMBER(C881),ISNUMBER(C919),ISNUMBER(C957)),C881*C919/C957,"")</f>
        <v/>
      </c>
      <c r="D843" s="1239" t="str">
        <f t="shared" si="204"/>
        <v/>
      </c>
      <c r="E843" s="1239" t="str">
        <f t="shared" si="204"/>
        <v/>
      </c>
      <c r="F843" s="1239" t="str">
        <f t="shared" si="204"/>
        <v/>
      </c>
      <c r="G843" s="1239" t="str">
        <f t="shared" si="204"/>
        <v/>
      </c>
      <c r="H843" s="1239" t="str">
        <f t="shared" si="204"/>
        <v/>
      </c>
      <c r="I843" s="1239" t="str">
        <f t="shared" si="204"/>
        <v/>
      </c>
      <c r="J843" s="1239" t="str">
        <f t="shared" si="204"/>
        <v/>
      </c>
      <c r="K843" s="1239" t="str">
        <f t="shared" si="204"/>
        <v/>
      </c>
      <c r="L843" s="1271" t="str">
        <f t="shared" si="204"/>
        <v/>
      </c>
      <c r="M843" s="1332"/>
      <c r="N843" s="1332"/>
      <c r="O843" s="1332"/>
      <c r="P843" s="1332"/>
      <c r="Q843" s="1332"/>
      <c r="R843" s="1332"/>
      <c r="S843" s="1332"/>
      <c r="T843" s="1333"/>
    </row>
    <row r="844" spans="1:20" ht="15" customHeight="1" x14ac:dyDescent="0.2">
      <c r="A844" s="1334"/>
      <c r="B844" s="1234">
        <v>31</v>
      </c>
      <c r="C844" s="1239" t="str">
        <f t="shared" ref="C844:L844" si="205">IF(AND(ISNUMBER(C882),ISNUMBER(C920),ISNUMBER(C958)),C882*C920/C958,"")</f>
        <v/>
      </c>
      <c r="D844" s="1239" t="str">
        <f t="shared" si="205"/>
        <v/>
      </c>
      <c r="E844" s="1239" t="str">
        <f t="shared" si="205"/>
        <v/>
      </c>
      <c r="F844" s="1239" t="str">
        <f t="shared" si="205"/>
        <v/>
      </c>
      <c r="G844" s="1239" t="str">
        <f t="shared" si="205"/>
        <v/>
      </c>
      <c r="H844" s="1239" t="str">
        <f t="shared" si="205"/>
        <v/>
      </c>
      <c r="I844" s="1239" t="str">
        <f t="shared" si="205"/>
        <v/>
      </c>
      <c r="J844" s="1239" t="str">
        <f t="shared" si="205"/>
        <v/>
      </c>
      <c r="K844" s="1239" t="str">
        <f t="shared" si="205"/>
        <v/>
      </c>
      <c r="L844" s="1271" t="str">
        <f t="shared" si="205"/>
        <v/>
      </c>
      <c r="M844" s="1332"/>
      <c r="N844" s="1332"/>
      <c r="O844" s="1332"/>
      <c r="P844" s="1332"/>
      <c r="Q844" s="1332"/>
      <c r="R844" s="1332"/>
      <c r="S844" s="1332"/>
      <c r="T844" s="1333"/>
    </row>
    <row r="845" spans="1:20" ht="15" customHeight="1" x14ac:dyDescent="0.2">
      <c r="A845" s="1334"/>
      <c r="B845" s="1234">
        <v>32</v>
      </c>
      <c r="C845" s="1239" t="str">
        <f t="shared" ref="C845:L845" si="206">IF(AND(ISNUMBER(C883),ISNUMBER(C921),ISNUMBER(C959)),C883*C921/C959,"")</f>
        <v/>
      </c>
      <c r="D845" s="1239" t="str">
        <f t="shared" si="206"/>
        <v/>
      </c>
      <c r="E845" s="1239" t="str">
        <f t="shared" si="206"/>
        <v/>
      </c>
      <c r="F845" s="1239" t="str">
        <f t="shared" si="206"/>
        <v/>
      </c>
      <c r="G845" s="1239" t="str">
        <f t="shared" si="206"/>
        <v/>
      </c>
      <c r="H845" s="1239" t="str">
        <f t="shared" si="206"/>
        <v/>
      </c>
      <c r="I845" s="1239" t="str">
        <f t="shared" si="206"/>
        <v/>
      </c>
      <c r="J845" s="1239" t="str">
        <f t="shared" si="206"/>
        <v/>
      </c>
      <c r="K845" s="1239" t="str">
        <f t="shared" si="206"/>
        <v/>
      </c>
      <c r="L845" s="1271" t="str">
        <f t="shared" si="206"/>
        <v/>
      </c>
      <c r="M845" s="1332"/>
      <c r="N845" s="1332"/>
      <c r="O845" s="1332"/>
      <c r="P845" s="1332"/>
      <c r="Q845" s="1332"/>
      <c r="R845" s="1332"/>
      <c r="S845" s="1332"/>
      <c r="T845" s="1333"/>
    </row>
    <row r="846" spans="1:20" ht="15" customHeight="1" x14ac:dyDescent="0.2">
      <c r="A846" s="1334"/>
      <c r="B846" s="1234">
        <v>33</v>
      </c>
      <c r="C846" s="1239" t="str">
        <f t="shared" ref="C846:L846" si="207">IF(AND(ISNUMBER(C884),ISNUMBER(C922),ISNUMBER(C960)),C884*C922/C960,"")</f>
        <v/>
      </c>
      <c r="D846" s="1239" t="str">
        <f t="shared" si="207"/>
        <v/>
      </c>
      <c r="E846" s="1239" t="str">
        <f t="shared" si="207"/>
        <v/>
      </c>
      <c r="F846" s="1239" t="str">
        <f t="shared" si="207"/>
        <v/>
      </c>
      <c r="G846" s="1239" t="str">
        <f t="shared" si="207"/>
        <v/>
      </c>
      <c r="H846" s="1239" t="str">
        <f t="shared" si="207"/>
        <v/>
      </c>
      <c r="I846" s="1239" t="str">
        <f t="shared" si="207"/>
        <v/>
      </c>
      <c r="J846" s="1239" t="str">
        <f t="shared" si="207"/>
        <v/>
      </c>
      <c r="K846" s="1239" t="str">
        <f t="shared" si="207"/>
        <v/>
      </c>
      <c r="L846" s="1271" t="str">
        <f t="shared" si="207"/>
        <v/>
      </c>
      <c r="M846" s="1332"/>
      <c r="N846" s="1332"/>
      <c r="O846" s="1332"/>
      <c r="P846" s="1332"/>
      <c r="Q846" s="1332"/>
      <c r="R846" s="1332"/>
      <c r="S846" s="1332"/>
      <c r="T846" s="1333"/>
    </row>
    <row r="847" spans="1:20" ht="15" customHeight="1" x14ac:dyDescent="0.2">
      <c r="A847" s="1334"/>
      <c r="B847" s="1234">
        <v>34</v>
      </c>
      <c r="C847" s="1239" t="str">
        <f t="shared" ref="C847:L847" si="208">IF(AND(ISNUMBER(C885),ISNUMBER(C923),ISNUMBER(C961)),C885*C923/C961,"")</f>
        <v/>
      </c>
      <c r="D847" s="1239" t="str">
        <f t="shared" si="208"/>
        <v/>
      </c>
      <c r="E847" s="1239" t="str">
        <f t="shared" si="208"/>
        <v/>
      </c>
      <c r="F847" s="1239" t="str">
        <f t="shared" si="208"/>
        <v/>
      </c>
      <c r="G847" s="1239" t="str">
        <f t="shared" si="208"/>
        <v/>
      </c>
      <c r="H847" s="1239" t="str">
        <f t="shared" si="208"/>
        <v/>
      </c>
      <c r="I847" s="1239" t="str">
        <f t="shared" si="208"/>
        <v/>
      </c>
      <c r="J847" s="1239" t="str">
        <f t="shared" si="208"/>
        <v/>
      </c>
      <c r="K847" s="1239" t="str">
        <f t="shared" si="208"/>
        <v/>
      </c>
      <c r="L847" s="1271" t="str">
        <f t="shared" si="208"/>
        <v/>
      </c>
      <c r="M847" s="1332"/>
      <c r="N847" s="1332"/>
      <c r="O847" s="1332"/>
      <c r="P847" s="1332"/>
      <c r="Q847" s="1332"/>
      <c r="R847" s="1332"/>
      <c r="S847" s="1332"/>
      <c r="T847" s="1333"/>
    </row>
    <row r="848" spans="1:20" ht="15" customHeight="1" x14ac:dyDescent="0.2">
      <c r="A848" s="1334"/>
      <c r="B848" s="1235">
        <v>35</v>
      </c>
      <c r="C848" s="1240" t="str">
        <f t="shared" ref="C848:L848" si="209">IF(AND(ISNUMBER(C886),ISNUMBER(C924),ISNUMBER(C962)),C886*C924/C962,"")</f>
        <v/>
      </c>
      <c r="D848" s="1240" t="str">
        <f t="shared" si="209"/>
        <v/>
      </c>
      <c r="E848" s="1240" t="str">
        <f t="shared" si="209"/>
        <v/>
      </c>
      <c r="F848" s="1240" t="str">
        <f t="shared" si="209"/>
        <v/>
      </c>
      <c r="G848" s="1240" t="str">
        <f t="shared" si="209"/>
        <v/>
      </c>
      <c r="H848" s="1240" t="str">
        <f t="shared" si="209"/>
        <v/>
      </c>
      <c r="I848" s="1240" t="str">
        <f t="shared" si="209"/>
        <v/>
      </c>
      <c r="J848" s="1240" t="str">
        <f t="shared" si="209"/>
        <v/>
      </c>
      <c r="K848" s="1240" t="str">
        <f t="shared" si="209"/>
        <v/>
      </c>
      <c r="L848" s="1270" t="str">
        <f t="shared" si="209"/>
        <v/>
      </c>
      <c r="M848" s="1332"/>
      <c r="N848" s="1332"/>
      <c r="O848" s="1332"/>
      <c r="P848" s="1332"/>
      <c r="Q848" s="1332"/>
      <c r="R848" s="1332"/>
      <c r="S848" s="1332"/>
      <c r="T848" s="1333"/>
    </row>
    <row r="849" spans="1:20" s="1212" customFormat="1" ht="45" customHeight="1" x14ac:dyDescent="0.25">
      <c r="A849" s="1247" t="s">
        <v>1289</v>
      </c>
      <c r="B849" s="50"/>
      <c r="C849" s="50"/>
      <c r="D849" s="50"/>
      <c r="E849" s="50"/>
      <c r="F849" s="50"/>
      <c r="G849" s="50"/>
      <c r="H849" s="50"/>
      <c r="I849" s="50"/>
      <c r="J849" s="1331"/>
      <c r="K849" s="1331"/>
      <c r="L849" s="1331"/>
      <c r="M849" s="1331"/>
      <c r="N849" s="1331"/>
      <c r="O849" s="1331"/>
      <c r="P849" s="1331"/>
      <c r="Q849" s="1331"/>
      <c r="R849" s="1331"/>
      <c r="S849" s="1331"/>
      <c r="T849" s="1333"/>
    </row>
    <row r="850" spans="1:20" ht="15" customHeight="1" x14ac:dyDescent="0.2">
      <c r="A850" s="1334"/>
      <c r="B850" s="1332"/>
      <c r="C850" s="1332"/>
      <c r="D850" s="1332"/>
      <c r="E850" s="1332"/>
      <c r="F850" s="1332"/>
      <c r="G850" s="1332"/>
      <c r="H850" s="1332"/>
      <c r="I850" s="1332"/>
      <c r="J850" s="1332"/>
      <c r="K850" s="1332"/>
      <c r="L850" s="1332"/>
      <c r="M850" s="1332"/>
      <c r="N850" s="1332"/>
      <c r="O850" s="1332"/>
      <c r="P850" s="1332"/>
      <c r="Q850" s="1332"/>
      <c r="R850" s="1332"/>
      <c r="S850" s="1332"/>
      <c r="T850" s="1333"/>
    </row>
    <row r="851" spans="1:20" ht="15" customHeight="1" x14ac:dyDescent="0.2">
      <c r="A851" s="1334"/>
      <c r="B851" s="1655" t="s">
        <v>1084</v>
      </c>
      <c r="C851" s="1204">
        <v>41715</v>
      </c>
      <c r="D851" s="1203">
        <v>41716</v>
      </c>
      <c r="E851" s="1203">
        <v>41717</v>
      </c>
      <c r="F851" s="1203">
        <v>41718</v>
      </c>
      <c r="G851" s="1201">
        <v>41719</v>
      </c>
      <c r="H851" s="1201">
        <v>41722</v>
      </c>
      <c r="I851" s="1201">
        <v>41723</v>
      </c>
      <c r="J851" s="1201">
        <v>41724</v>
      </c>
      <c r="K851" s="1201">
        <v>41725</v>
      </c>
      <c r="L851" s="1201">
        <v>41726</v>
      </c>
      <c r="M851" s="1332"/>
      <c r="N851" s="1332"/>
      <c r="O851" s="1332"/>
      <c r="P851" s="1332"/>
      <c r="Q851" s="1332"/>
      <c r="R851" s="1332"/>
      <c r="S851" s="1332"/>
      <c r="T851" s="1333"/>
    </row>
    <row r="852" spans="1:20" ht="15" customHeight="1" x14ac:dyDescent="0.2">
      <c r="A852" s="1334"/>
      <c r="B852" s="1223">
        <v>1</v>
      </c>
      <c r="C852" s="1228"/>
      <c r="D852" s="1219"/>
      <c r="E852" s="1219"/>
      <c r="F852" s="1219"/>
      <c r="G852" s="1318"/>
      <c r="H852" s="1318"/>
      <c r="I852" s="1318"/>
      <c r="J852" s="1318"/>
      <c r="K852" s="1318"/>
      <c r="L852" s="1318"/>
      <c r="M852" s="1332"/>
      <c r="N852" s="1332"/>
      <c r="O852" s="1332"/>
      <c r="P852" s="1332"/>
      <c r="Q852" s="1332"/>
      <c r="R852" s="1332"/>
      <c r="S852" s="1332"/>
      <c r="T852" s="1333"/>
    </row>
    <row r="853" spans="1:20" ht="15" customHeight="1" x14ac:dyDescent="0.2">
      <c r="A853" s="1334"/>
      <c r="B853" s="1224">
        <v>2</v>
      </c>
      <c r="C853" s="1226"/>
      <c r="D853" s="1442"/>
      <c r="E853" s="1442"/>
      <c r="F853" s="1442"/>
      <c r="G853" s="1317"/>
      <c r="H853" s="1317"/>
      <c r="I853" s="1317"/>
      <c r="J853" s="1317"/>
      <c r="K853" s="1317"/>
      <c r="L853" s="1317"/>
      <c r="M853" s="1332"/>
      <c r="N853" s="1332"/>
      <c r="O853" s="1332"/>
      <c r="P853" s="1332"/>
      <c r="Q853" s="1332"/>
      <c r="R853" s="1332"/>
      <c r="S853" s="1332"/>
      <c r="T853" s="1333"/>
    </row>
    <row r="854" spans="1:20" ht="15" customHeight="1" x14ac:dyDescent="0.2">
      <c r="A854" s="1334"/>
      <c r="B854" s="1224">
        <v>3</v>
      </c>
      <c r="C854" s="1226"/>
      <c r="D854" s="1442"/>
      <c r="E854" s="1442"/>
      <c r="F854" s="1442"/>
      <c r="G854" s="1317"/>
      <c r="H854" s="1317"/>
      <c r="I854" s="1317"/>
      <c r="J854" s="1317"/>
      <c r="K854" s="1317"/>
      <c r="L854" s="1317"/>
      <c r="M854" s="1332"/>
      <c r="N854" s="1332"/>
      <c r="O854" s="1332"/>
      <c r="P854" s="1332"/>
      <c r="Q854" s="1332"/>
      <c r="R854" s="1332"/>
      <c r="S854" s="1332"/>
      <c r="T854" s="1333"/>
    </row>
    <row r="855" spans="1:20" ht="15" customHeight="1" x14ac:dyDescent="0.2">
      <c r="A855" s="1334"/>
      <c r="B855" s="1224">
        <v>4</v>
      </c>
      <c r="C855" s="1226"/>
      <c r="D855" s="1442"/>
      <c r="E855" s="1442"/>
      <c r="F855" s="1442"/>
      <c r="G855" s="1317"/>
      <c r="H855" s="1317"/>
      <c r="I855" s="1317"/>
      <c r="J855" s="1317"/>
      <c r="K855" s="1317"/>
      <c r="L855" s="1317"/>
      <c r="M855" s="1332"/>
      <c r="N855" s="1332"/>
      <c r="O855" s="1332"/>
      <c r="P855" s="1332"/>
      <c r="Q855" s="1332"/>
      <c r="R855" s="1332"/>
      <c r="S855" s="1332"/>
      <c r="T855" s="1333"/>
    </row>
    <row r="856" spans="1:20" ht="15" customHeight="1" x14ac:dyDescent="0.2">
      <c r="A856" s="1334"/>
      <c r="B856" s="1224">
        <v>5</v>
      </c>
      <c r="C856" s="1226"/>
      <c r="D856" s="1442"/>
      <c r="E856" s="1442"/>
      <c r="F856" s="1442"/>
      <c r="G856" s="1317"/>
      <c r="H856" s="1317"/>
      <c r="I856" s="1317"/>
      <c r="J856" s="1317"/>
      <c r="K856" s="1317"/>
      <c r="L856" s="1317"/>
      <c r="M856" s="1332"/>
      <c r="N856" s="1332"/>
      <c r="O856" s="1332"/>
      <c r="P856" s="1332"/>
      <c r="Q856" s="1332"/>
      <c r="R856" s="1332"/>
      <c r="S856" s="1332"/>
      <c r="T856" s="1333"/>
    </row>
    <row r="857" spans="1:20" ht="15" customHeight="1" x14ac:dyDescent="0.2">
      <c r="A857" s="1334"/>
      <c r="B857" s="1224">
        <v>6</v>
      </c>
      <c r="C857" s="1226"/>
      <c r="D857" s="1442"/>
      <c r="E857" s="1442"/>
      <c r="F857" s="1442"/>
      <c r="G857" s="1317"/>
      <c r="H857" s="1317"/>
      <c r="I857" s="1317"/>
      <c r="J857" s="1317"/>
      <c r="K857" s="1317"/>
      <c r="L857" s="1317"/>
      <c r="M857" s="1332"/>
      <c r="N857" s="1332"/>
      <c r="O857" s="1332"/>
      <c r="P857" s="1332"/>
      <c r="Q857" s="1332"/>
      <c r="R857" s="1332"/>
      <c r="S857" s="1332"/>
      <c r="T857" s="1333"/>
    </row>
    <row r="858" spans="1:20" ht="15" customHeight="1" x14ac:dyDescent="0.2">
      <c r="A858" s="1334"/>
      <c r="B858" s="1224">
        <v>7</v>
      </c>
      <c r="C858" s="1226"/>
      <c r="D858" s="1442"/>
      <c r="E858" s="1442"/>
      <c r="F858" s="1442"/>
      <c r="G858" s="1317"/>
      <c r="H858" s="1317"/>
      <c r="I858" s="1317"/>
      <c r="J858" s="1317"/>
      <c r="K858" s="1317"/>
      <c r="L858" s="1317"/>
      <c r="M858" s="1332"/>
      <c r="N858" s="1332"/>
      <c r="O858" s="1332"/>
      <c r="P858" s="1332"/>
      <c r="Q858" s="1332"/>
      <c r="R858" s="1332"/>
      <c r="S858" s="1332"/>
      <c r="T858" s="1333"/>
    </row>
    <row r="859" spans="1:20" ht="15" customHeight="1" x14ac:dyDescent="0.2">
      <c r="A859" s="1334"/>
      <c r="B859" s="1224">
        <v>8</v>
      </c>
      <c r="C859" s="1226"/>
      <c r="D859" s="1442"/>
      <c r="E859" s="1442"/>
      <c r="F859" s="1442"/>
      <c r="G859" s="1317"/>
      <c r="H859" s="1317"/>
      <c r="I859" s="1317"/>
      <c r="J859" s="1317"/>
      <c r="K859" s="1317"/>
      <c r="L859" s="1317"/>
      <c r="M859" s="1332"/>
      <c r="N859" s="1332"/>
      <c r="O859" s="1332"/>
      <c r="P859" s="1332"/>
      <c r="Q859" s="1332"/>
      <c r="R859" s="1332"/>
      <c r="S859" s="1332"/>
      <c r="T859" s="1333"/>
    </row>
    <row r="860" spans="1:20" ht="15" customHeight="1" x14ac:dyDescent="0.2">
      <c r="A860" s="1334"/>
      <c r="B860" s="1224">
        <v>9</v>
      </c>
      <c r="C860" s="1226"/>
      <c r="D860" s="1442"/>
      <c r="E860" s="1442"/>
      <c r="F860" s="1442"/>
      <c r="G860" s="1317"/>
      <c r="H860" s="1317"/>
      <c r="I860" s="1317"/>
      <c r="J860" s="1317"/>
      <c r="K860" s="1317"/>
      <c r="L860" s="1317"/>
      <c r="M860" s="1332"/>
      <c r="N860" s="1332"/>
      <c r="O860" s="1332"/>
      <c r="P860" s="1332"/>
      <c r="Q860" s="1332"/>
      <c r="R860" s="1332"/>
      <c r="S860" s="1332"/>
      <c r="T860" s="1333"/>
    </row>
    <row r="861" spans="1:20" ht="15" customHeight="1" x14ac:dyDescent="0.2">
      <c r="A861" s="1334"/>
      <c r="B861" s="1224">
        <v>10</v>
      </c>
      <c r="C861" s="1226"/>
      <c r="D861" s="1442"/>
      <c r="E861" s="1442"/>
      <c r="F861" s="1442"/>
      <c r="G861" s="1317"/>
      <c r="H861" s="1317"/>
      <c r="I861" s="1317"/>
      <c r="J861" s="1317"/>
      <c r="K861" s="1317"/>
      <c r="L861" s="1317"/>
      <c r="M861" s="1332"/>
      <c r="N861" s="1332"/>
      <c r="O861" s="1332"/>
      <c r="P861" s="1332"/>
      <c r="Q861" s="1332"/>
      <c r="R861" s="1332"/>
      <c r="S861" s="1332"/>
      <c r="T861" s="1333"/>
    </row>
    <row r="862" spans="1:20" ht="15" customHeight="1" x14ac:dyDescent="0.2">
      <c r="A862" s="1334"/>
      <c r="B862" s="1224">
        <v>11</v>
      </c>
      <c r="C862" s="1226"/>
      <c r="D862" s="1442"/>
      <c r="E862" s="1442"/>
      <c r="F862" s="1442"/>
      <c r="G862" s="1317"/>
      <c r="H862" s="1317"/>
      <c r="I862" s="1317"/>
      <c r="J862" s="1317"/>
      <c r="K862" s="1317"/>
      <c r="L862" s="1317"/>
      <c r="M862" s="1332"/>
      <c r="N862" s="1332"/>
      <c r="O862" s="1332"/>
      <c r="P862" s="1332"/>
      <c r="Q862" s="1332"/>
      <c r="R862" s="1332"/>
      <c r="S862" s="1332"/>
      <c r="T862" s="1333"/>
    </row>
    <row r="863" spans="1:20" ht="15" customHeight="1" x14ac:dyDescent="0.2">
      <c r="A863" s="1334"/>
      <c r="B863" s="1224">
        <v>12</v>
      </c>
      <c r="C863" s="1226"/>
      <c r="D863" s="1442"/>
      <c r="E863" s="1442"/>
      <c r="F863" s="1442"/>
      <c r="G863" s="1317"/>
      <c r="H863" s="1317"/>
      <c r="I863" s="1317"/>
      <c r="J863" s="1317"/>
      <c r="K863" s="1317"/>
      <c r="L863" s="1317"/>
      <c r="M863" s="1332"/>
      <c r="N863" s="1332"/>
      <c r="O863" s="1332"/>
      <c r="P863" s="1332"/>
      <c r="Q863" s="1332"/>
      <c r="R863" s="1332"/>
      <c r="S863" s="1332"/>
      <c r="T863" s="1333"/>
    </row>
    <row r="864" spans="1:20" ht="15" customHeight="1" x14ac:dyDescent="0.2">
      <c r="A864" s="1334"/>
      <c r="B864" s="1224">
        <v>13</v>
      </c>
      <c r="C864" s="1226"/>
      <c r="D864" s="1442"/>
      <c r="E864" s="1442"/>
      <c r="F864" s="1442"/>
      <c r="G864" s="1317"/>
      <c r="H864" s="1317"/>
      <c r="I864" s="1317"/>
      <c r="J864" s="1317"/>
      <c r="K864" s="1317"/>
      <c r="L864" s="1317"/>
      <c r="M864" s="1332"/>
      <c r="N864" s="1332"/>
      <c r="O864" s="1332"/>
      <c r="P864" s="1332"/>
      <c r="Q864" s="1332"/>
      <c r="R864" s="1332"/>
      <c r="S864" s="1332"/>
      <c r="T864" s="1333"/>
    </row>
    <row r="865" spans="1:20" ht="15" customHeight="1" x14ac:dyDescent="0.2">
      <c r="A865" s="1334"/>
      <c r="B865" s="1224">
        <v>14</v>
      </c>
      <c r="C865" s="1226"/>
      <c r="D865" s="1442"/>
      <c r="E865" s="1442"/>
      <c r="F865" s="1442"/>
      <c r="G865" s="1317"/>
      <c r="H865" s="1317"/>
      <c r="I865" s="1317"/>
      <c r="J865" s="1317"/>
      <c r="K865" s="1317"/>
      <c r="L865" s="1317"/>
      <c r="M865" s="1332"/>
      <c r="N865" s="1332"/>
      <c r="O865" s="1332"/>
      <c r="P865" s="1332"/>
      <c r="Q865" s="1332"/>
      <c r="R865" s="1332"/>
      <c r="S865" s="1332"/>
      <c r="T865" s="1333"/>
    </row>
    <row r="866" spans="1:20" ht="15" customHeight="1" x14ac:dyDescent="0.2">
      <c r="A866" s="1334"/>
      <c r="B866" s="1224">
        <v>15</v>
      </c>
      <c r="C866" s="1226"/>
      <c r="D866" s="1442"/>
      <c r="E866" s="1442"/>
      <c r="F866" s="1442"/>
      <c r="G866" s="1317"/>
      <c r="H866" s="1317"/>
      <c r="I866" s="1317"/>
      <c r="J866" s="1317"/>
      <c r="K866" s="1317"/>
      <c r="L866" s="1317"/>
      <c r="M866" s="1332"/>
      <c r="N866" s="1332"/>
      <c r="O866" s="1332"/>
      <c r="P866" s="1332"/>
      <c r="Q866" s="1332"/>
      <c r="R866" s="1332"/>
      <c r="S866" s="1332"/>
      <c r="T866" s="1333"/>
    </row>
    <row r="867" spans="1:20" ht="15" customHeight="1" x14ac:dyDescent="0.2">
      <c r="A867" s="1334"/>
      <c r="B867" s="1224">
        <v>16</v>
      </c>
      <c r="C867" s="1226"/>
      <c r="D867" s="1442"/>
      <c r="E867" s="1442"/>
      <c r="F867" s="1442"/>
      <c r="G867" s="1317"/>
      <c r="H867" s="1317"/>
      <c r="I867" s="1317"/>
      <c r="J867" s="1317"/>
      <c r="K867" s="1317"/>
      <c r="L867" s="1317"/>
      <c r="M867" s="1332"/>
      <c r="N867" s="1332"/>
      <c r="O867" s="1332"/>
      <c r="P867" s="1332"/>
      <c r="Q867" s="1332"/>
      <c r="R867" s="1332"/>
      <c r="S867" s="1332"/>
      <c r="T867" s="1333"/>
    </row>
    <row r="868" spans="1:20" ht="15" customHeight="1" x14ac:dyDescent="0.2">
      <c r="A868" s="1334"/>
      <c r="B868" s="1224">
        <v>17</v>
      </c>
      <c r="C868" s="1226"/>
      <c r="D868" s="1442"/>
      <c r="E868" s="1442"/>
      <c r="F868" s="1442"/>
      <c r="G868" s="1317"/>
      <c r="H868" s="1317"/>
      <c r="I868" s="1317"/>
      <c r="J868" s="1317"/>
      <c r="K868" s="1317"/>
      <c r="L868" s="1317"/>
      <c r="M868" s="1332"/>
      <c r="N868" s="1332"/>
      <c r="O868" s="1332"/>
      <c r="P868" s="1332"/>
      <c r="Q868" s="1332"/>
      <c r="R868" s="1332"/>
      <c r="S868" s="1332"/>
      <c r="T868" s="1333"/>
    </row>
    <row r="869" spans="1:20" ht="15" customHeight="1" x14ac:dyDescent="0.2">
      <c r="A869" s="1334"/>
      <c r="B869" s="1224">
        <v>18</v>
      </c>
      <c r="C869" s="1226"/>
      <c r="D869" s="1442"/>
      <c r="E869" s="1442"/>
      <c r="F869" s="1442"/>
      <c r="G869" s="1317"/>
      <c r="H869" s="1317"/>
      <c r="I869" s="1317"/>
      <c r="J869" s="1317"/>
      <c r="K869" s="1317"/>
      <c r="L869" s="1317"/>
      <c r="M869" s="1332"/>
      <c r="N869" s="1332"/>
      <c r="O869" s="1332"/>
      <c r="P869" s="1332"/>
      <c r="Q869" s="1332"/>
      <c r="R869" s="1332"/>
      <c r="S869" s="1332"/>
      <c r="T869" s="1333"/>
    </row>
    <row r="870" spans="1:20" ht="15" customHeight="1" x14ac:dyDescent="0.2">
      <c r="A870" s="1334"/>
      <c r="B870" s="1224">
        <v>19</v>
      </c>
      <c r="C870" s="1226"/>
      <c r="D870" s="1442"/>
      <c r="E870" s="1442"/>
      <c r="F870" s="1442"/>
      <c r="G870" s="1317"/>
      <c r="H870" s="1317"/>
      <c r="I870" s="1317"/>
      <c r="J870" s="1317"/>
      <c r="K870" s="1317"/>
      <c r="L870" s="1317"/>
      <c r="M870" s="1332"/>
      <c r="N870" s="1332"/>
      <c r="O870" s="1332"/>
      <c r="P870" s="1332"/>
      <c r="Q870" s="1332"/>
      <c r="R870" s="1332"/>
      <c r="S870" s="1332"/>
      <c r="T870" s="1333"/>
    </row>
    <row r="871" spans="1:20" ht="15" customHeight="1" x14ac:dyDescent="0.2">
      <c r="A871" s="1334"/>
      <c r="B871" s="1224">
        <v>20</v>
      </c>
      <c r="C871" s="1226"/>
      <c r="D871" s="1442"/>
      <c r="E871" s="1442"/>
      <c r="F871" s="1442"/>
      <c r="G871" s="1317"/>
      <c r="H871" s="1317"/>
      <c r="I871" s="1317"/>
      <c r="J871" s="1317"/>
      <c r="K871" s="1317"/>
      <c r="L871" s="1317"/>
      <c r="M871" s="1332"/>
      <c r="N871" s="1332"/>
      <c r="O871" s="1332"/>
      <c r="P871" s="1332"/>
      <c r="Q871" s="1332"/>
      <c r="R871" s="1332"/>
      <c r="S871" s="1332"/>
      <c r="T871" s="1333"/>
    </row>
    <row r="872" spans="1:20" ht="15" customHeight="1" x14ac:dyDescent="0.2">
      <c r="A872" s="1334"/>
      <c r="B872" s="1224">
        <v>21</v>
      </c>
      <c r="C872" s="1226"/>
      <c r="D872" s="1442"/>
      <c r="E872" s="1442"/>
      <c r="F872" s="1442"/>
      <c r="G872" s="1317"/>
      <c r="H872" s="1317"/>
      <c r="I872" s="1317"/>
      <c r="J872" s="1317"/>
      <c r="K872" s="1317"/>
      <c r="L872" s="1317"/>
      <c r="M872" s="1332"/>
      <c r="N872" s="1332"/>
      <c r="O872" s="1332"/>
      <c r="P872" s="1332"/>
      <c r="Q872" s="1332"/>
      <c r="R872" s="1332"/>
      <c r="S872" s="1332"/>
      <c r="T872" s="1333"/>
    </row>
    <row r="873" spans="1:20" ht="15" customHeight="1" x14ac:dyDescent="0.2">
      <c r="A873" s="1334"/>
      <c r="B873" s="1224">
        <v>22</v>
      </c>
      <c r="C873" s="1226"/>
      <c r="D873" s="1442"/>
      <c r="E873" s="1442"/>
      <c r="F873" s="1442"/>
      <c r="G873" s="1317"/>
      <c r="H873" s="1317"/>
      <c r="I873" s="1317"/>
      <c r="J873" s="1317"/>
      <c r="K873" s="1317"/>
      <c r="L873" s="1317"/>
      <c r="M873" s="1332"/>
      <c r="N873" s="1332"/>
      <c r="O873" s="1332"/>
      <c r="P873" s="1332"/>
      <c r="Q873" s="1332"/>
      <c r="R873" s="1332"/>
      <c r="S873" s="1332"/>
      <c r="T873" s="1333"/>
    </row>
    <row r="874" spans="1:20" ht="15" customHeight="1" x14ac:dyDescent="0.2">
      <c r="A874" s="1334"/>
      <c r="B874" s="1224">
        <v>23</v>
      </c>
      <c r="C874" s="1226"/>
      <c r="D874" s="1442"/>
      <c r="E874" s="1442"/>
      <c r="F874" s="1442"/>
      <c r="G874" s="1317"/>
      <c r="H874" s="1317"/>
      <c r="I874" s="1317"/>
      <c r="J874" s="1317"/>
      <c r="K874" s="1317"/>
      <c r="L874" s="1317"/>
      <c r="M874" s="1332"/>
      <c r="N874" s="1332"/>
      <c r="O874" s="1332"/>
      <c r="P874" s="1332"/>
      <c r="Q874" s="1332"/>
      <c r="R874" s="1332"/>
      <c r="S874" s="1332"/>
      <c r="T874" s="1333"/>
    </row>
    <row r="875" spans="1:20" ht="15" customHeight="1" x14ac:dyDescent="0.2">
      <c r="A875" s="1334"/>
      <c r="B875" s="1224">
        <v>24</v>
      </c>
      <c r="C875" s="1226"/>
      <c r="D875" s="1442"/>
      <c r="E875" s="1442"/>
      <c r="F875" s="1442"/>
      <c r="G875" s="1317"/>
      <c r="H875" s="1317"/>
      <c r="I875" s="1317"/>
      <c r="J875" s="1317"/>
      <c r="K875" s="1317"/>
      <c r="L875" s="1317"/>
      <c r="M875" s="1332"/>
      <c r="N875" s="1332"/>
      <c r="O875" s="1332"/>
      <c r="P875" s="1332"/>
      <c r="Q875" s="1332"/>
      <c r="R875" s="1332"/>
      <c r="S875" s="1332"/>
      <c r="T875" s="1333"/>
    </row>
    <row r="876" spans="1:20" ht="15" customHeight="1" x14ac:dyDescent="0.2">
      <c r="A876" s="1334"/>
      <c r="B876" s="1224">
        <v>25</v>
      </c>
      <c r="C876" s="1226"/>
      <c r="D876" s="1442"/>
      <c r="E876" s="1442"/>
      <c r="F876" s="1442"/>
      <c r="G876" s="1317"/>
      <c r="H876" s="1317"/>
      <c r="I876" s="1317"/>
      <c r="J876" s="1317"/>
      <c r="K876" s="1317"/>
      <c r="L876" s="1317"/>
      <c r="M876" s="1332"/>
      <c r="N876" s="1332"/>
      <c r="O876" s="1332"/>
      <c r="P876" s="1332"/>
      <c r="Q876" s="1332"/>
      <c r="R876" s="1332"/>
      <c r="S876" s="1332"/>
      <c r="T876" s="1333"/>
    </row>
    <row r="877" spans="1:20" ht="15" customHeight="1" x14ac:dyDescent="0.2">
      <c r="A877" s="1334"/>
      <c r="B877" s="1224">
        <v>26</v>
      </c>
      <c r="C877" s="1226"/>
      <c r="D877" s="1442"/>
      <c r="E877" s="1442"/>
      <c r="F877" s="1442"/>
      <c r="G877" s="1317"/>
      <c r="H877" s="1317"/>
      <c r="I877" s="1317"/>
      <c r="J877" s="1317"/>
      <c r="K877" s="1317"/>
      <c r="L877" s="1317"/>
      <c r="M877" s="1332"/>
      <c r="N877" s="1332"/>
      <c r="O877" s="1332"/>
      <c r="P877" s="1332"/>
      <c r="Q877" s="1332"/>
      <c r="R877" s="1332"/>
      <c r="S877" s="1332"/>
      <c r="T877" s="1333"/>
    </row>
    <row r="878" spans="1:20" ht="15" customHeight="1" x14ac:dyDescent="0.2">
      <c r="A878" s="1334"/>
      <c r="B878" s="1224">
        <v>27</v>
      </c>
      <c r="C878" s="1226"/>
      <c r="D878" s="1442"/>
      <c r="E878" s="1442"/>
      <c r="F878" s="1442"/>
      <c r="G878" s="1317"/>
      <c r="H878" s="1317"/>
      <c r="I878" s="1317"/>
      <c r="J878" s="1317"/>
      <c r="K878" s="1317"/>
      <c r="L878" s="1317"/>
      <c r="M878" s="1332"/>
      <c r="N878" s="1332"/>
      <c r="O878" s="1332"/>
      <c r="P878" s="1332"/>
      <c r="Q878" s="1332"/>
      <c r="R878" s="1332"/>
      <c r="S878" s="1332"/>
      <c r="T878" s="1333"/>
    </row>
    <row r="879" spans="1:20" ht="15" customHeight="1" x14ac:dyDescent="0.2">
      <c r="A879" s="1334"/>
      <c r="B879" s="1224">
        <v>28</v>
      </c>
      <c r="C879" s="1226"/>
      <c r="D879" s="1442"/>
      <c r="E879" s="1442"/>
      <c r="F879" s="1442"/>
      <c r="G879" s="1317"/>
      <c r="H879" s="1317"/>
      <c r="I879" s="1317"/>
      <c r="J879" s="1317"/>
      <c r="K879" s="1317"/>
      <c r="L879" s="1317"/>
      <c r="M879" s="1332"/>
      <c r="N879" s="1332"/>
      <c r="O879" s="1332"/>
      <c r="P879" s="1332"/>
      <c r="Q879" s="1332"/>
      <c r="R879" s="1332"/>
      <c r="S879" s="1332"/>
      <c r="T879" s="1333"/>
    </row>
    <row r="880" spans="1:20" ht="15" customHeight="1" x14ac:dyDescent="0.2">
      <c r="A880" s="1334"/>
      <c r="B880" s="1224">
        <v>29</v>
      </c>
      <c r="C880" s="1226"/>
      <c r="D880" s="1442"/>
      <c r="E880" s="1442"/>
      <c r="F880" s="1442"/>
      <c r="G880" s="1317"/>
      <c r="H880" s="1317"/>
      <c r="I880" s="1317"/>
      <c r="J880" s="1317"/>
      <c r="K880" s="1317"/>
      <c r="L880" s="1317"/>
      <c r="M880" s="1332"/>
      <c r="N880" s="1332"/>
      <c r="O880" s="1332"/>
      <c r="P880" s="1332"/>
      <c r="Q880" s="1332"/>
      <c r="R880" s="1332"/>
      <c r="S880" s="1332"/>
      <c r="T880" s="1333"/>
    </row>
    <row r="881" spans="1:20" ht="15" customHeight="1" x14ac:dyDescent="0.2">
      <c r="A881" s="1334"/>
      <c r="B881" s="1224">
        <v>30</v>
      </c>
      <c r="C881" s="1226"/>
      <c r="D881" s="1442"/>
      <c r="E881" s="1442"/>
      <c r="F881" s="1442"/>
      <c r="G881" s="1317"/>
      <c r="H881" s="1317"/>
      <c r="I881" s="1317"/>
      <c r="J881" s="1317"/>
      <c r="K881" s="1317"/>
      <c r="L881" s="1317"/>
      <c r="M881" s="1332"/>
      <c r="N881" s="1332"/>
      <c r="O881" s="1332"/>
      <c r="P881" s="1332"/>
      <c r="Q881" s="1332"/>
      <c r="R881" s="1332"/>
      <c r="S881" s="1332"/>
      <c r="T881" s="1333"/>
    </row>
    <row r="882" spans="1:20" ht="15" customHeight="1" x14ac:dyDescent="0.2">
      <c r="A882" s="1334"/>
      <c r="B882" s="1224">
        <v>31</v>
      </c>
      <c r="C882" s="1226"/>
      <c r="D882" s="1442"/>
      <c r="E882" s="1442"/>
      <c r="F882" s="1442"/>
      <c r="G882" s="1317"/>
      <c r="H882" s="1317"/>
      <c r="I882" s="1317"/>
      <c r="J882" s="1317"/>
      <c r="K882" s="1317"/>
      <c r="L882" s="1317"/>
      <c r="M882" s="1332"/>
      <c r="N882" s="1332"/>
      <c r="O882" s="1332"/>
      <c r="P882" s="1332"/>
      <c r="Q882" s="1332"/>
      <c r="R882" s="1332"/>
      <c r="S882" s="1332"/>
      <c r="T882" s="1333"/>
    </row>
    <row r="883" spans="1:20" ht="15" customHeight="1" x14ac:dyDescent="0.2">
      <c r="A883" s="1334"/>
      <c r="B883" s="1224">
        <v>32</v>
      </c>
      <c r="C883" s="1226"/>
      <c r="D883" s="1442"/>
      <c r="E883" s="1442"/>
      <c r="F883" s="1442"/>
      <c r="G883" s="1317"/>
      <c r="H883" s="1317"/>
      <c r="I883" s="1317"/>
      <c r="J883" s="1317"/>
      <c r="K883" s="1317"/>
      <c r="L883" s="1317"/>
      <c r="M883" s="1332"/>
      <c r="N883" s="1332"/>
      <c r="O883" s="1332"/>
      <c r="P883" s="1332"/>
      <c r="Q883" s="1332"/>
      <c r="R883" s="1332"/>
      <c r="S883" s="1332"/>
      <c r="T883" s="1333"/>
    </row>
    <row r="884" spans="1:20" ht="15" customHeight="1" x14ac:dyDescent="0.2">
      <c r="A884" s="1334"/>
      <c r="B884" s="1224">
        <v>33</v>
      </c>
      <c r="C884" s="1226"/>
      <c r="D884" s="1442"/>
      <c r="E884" s="1442"/>
      <c r="F884" s="1442"/>
      <c r="G884" s="1317"/>
      <c r="H884" s="1317"/>
      <c r="I884" s="1317"/>
      <c r="J884" s="1317"/>
      <c r="K884" s="1317"/>
      <c r="L884" s="1317"/>
      <c r="M884" s="1332"/>
      <c r="N884" s="1332"/>
      <c r="O884" s="1332"/>
      <c r="P884" s="1332"/>
      <c r="Q884" s="1332"/>
      <c r="R884" s="1332"/>
      <c r="S884" s="1332"/>
      <c r="T884" s="1333"/>
    </row>
    <row r="885" spans="1:20" ht="15" customHeight="1" x14ac:dyDescent="0.2">
      <c r="A885" s="1334"/>
      <c r="B885" s="1224">
        <v>34</v>
      </c>
      <c r="C885" s="1226"/>
      <c r="D885" s="1442"/>
      <c r="E885" s="1442"/>
      <c r="F885" s="1442"/>
      <c r="G885" s="1317"/>
      <c r="H885" s="1317"/>
      <c r="I885" s="1317"/>
      <c r="J885" s="1317"/>
      <c r="K885" s="1317"/>
      <c r="L885" s="1317"/>
      <c r="M885" s="1332"/>
      <c r="N885" s="1332"/>
      <c r="O885" s="1332"/>
      <c r="P885" s="1332"/>
      <c r="Q885" s="1332"/>
      <c r="R885" s="1332"/>
      <c r="S885" s="1332"/>
      <c r="T885" s="1333"/>
    </row>
    <row r="886" spans="1:20" ht="15" customHeight="1" x14ac:dyDescent="0.2">
      <c r="A886" s="1334"/>
      <c r="B886" s="1225">
        <v>35</v>
      </c>
      <c r="C886" s="1227"/>
      <c r="D886" s="1415"/>
      <c r="E886" s="1415"/>
      <c r="F886" s="1415"/>
      <c r="G886" s="1319"/>
      <c r="H886" s="1319"/>
      <c r="I886" s="1319"/>
      <c r="J886" s="1319"/>
      <c r="K886" s="1319"/>
      <c r="L886" s="1319"/>
      <c r="M886" s="1332"/>
      <c r="N886" s="1332"/>
      <c r="O886" s="1332"/>
      <c r="P886" s="1332"/>
      <c r="Q886" s="1332"/>
      <c r="R886" s="1332"/>
      <c r="S886" s="1332"/>
      <c r="T886" s="1333"/>
    </row>
    <row r="887" spans="1:20" s="1212" customFormat="1" ht="45" customHeight="1" x14ac:dyDescent="0.25">
      <c r="A887" s="1247" t="s">
        <v>1288</v>
      </c>
      <c r="B887" s="50"/>
      <c r="C887" s="50"/>
      <c r="D887" s="50"/>
      <c r="E887" s="50"/>
      <c r="F887" s="50"/>
      <c r="G887" s="50"/>
      <c r="H887" s="50"/>
      <c r="I887" s="50"/>
      <c r="J887" s="1331"/>
      <c r="K887" s="1331"/>
      <c r="L887" s="1331"/>
      <c r="M887" s="1331"/>
      <c r="N887" s="1331"/>
      <c r="O887" s="1331"/>
      <c r="P887" s="1331"/>
      <c r="Q887" s="1331"/>
      <c r="R887" s="1331"/>
      <c r="S887" s="1331"/>
      <c r="T887" s="1330"/>
    </row>
    <row r="888" spans="1:20" ht="15" customHeight="1" x14ac:dyDescent="0.2">
      <c r="A888" s="1334"/>
      <c r="B888" s="1332"/>
      <c r="C888" s="1332"/>
      <c r="D888" s="1332"/>
      <c r="E888" s="1332"/>
      <c r="F888" s="1332"/>
      <c r="G888" s="1332"/>
      <c r="H888" s="1332"/>
      <c r="I888" s="1332"/>
      <c r="J888" s="1332"/>
      <c r="K888" s="1332"/>
      <c r="L888" s="1332"/>
      <c r="M888" s="1332"/>
      <c r="N888" s="1332"/>
      <c r="O888" s="1332"/>
      <c r="P888" s="1332"/>
      <c r="Q888" s="1332"/>
      <c r="R888" s="1332"/>
      <c r="S888" s="1332"/>
      <c r="T888" s="1333"/>
    </row>
    <row r="889" spans="1:20" ht="15" customHeight="1" x14ac:dyDescent="0.2">
      <c r="A889" s="1334"/>
      <c r="B889" s="1655" t="s">
        <v>1084</v>
      </c>
      <c r="C889" s="1204">
        <v>41715</v>
      </c>
      <c r="D889" s="1203">
        <v>41716</v>
      </c>
      <c r="E889" s="1203">
        <v>41717</v>
      </c>
      <c r="F889" s="1203">
        <v>41718</v>
      </c>
      <c r="G889" s="1201">
        <v>41719</v>
      </c>
      <c r="H889" s="1201">
        <v>41722</v>
      </c>
      <c r="I889" s="1201">
        <v>41723</v>
      </c>
      <c r="J889" s="1201">
        <v>41724</v>
      </c>
      <c r="K889" s="1201">
        <v>41725</v>
      </c>
      <c r="L889" s="1201">
        <v>41726</v>
      </c>
      <c r="M889" s="1332"/>
      <c r="N889" s="1332"/>
      <c r="O889" s="1332"/>
      <c r="P889" s="1332"/>
      <c r="Q889" s="1332"/>
      <c r="R889" s="1332"/>
      <c r="S889" s="1332"/>
      <c r="T889" s="1333"/>
    </row>
    <row r="890" spans="1:20" ht="15" customHeight="1" x14ac:dyDescent="0.2">
      <c r="A890" s="1334"/>
      <c r="B890" s="1223">
        <v>1</v>
      </c>
      <c r="C890" s="1228"/>
      <c r="D890" s="1219"/>
      <c r="E890" s="1219"/>
      <c r="F890" s="1219"/>
      <c r="G890" s="1318"/>
      <c r="H890" s="1318"/>
      <c r="I890" s="1318"/>
      <c r="J890" s="1318"/>
      <c r="K890" s="1318"/>
      <c r="L890" s="1318"/>
      <c r="M890" s="1332"/>
      <c r="N890" s="1332"/>
      <c r="O890" s="1332"/>
      <c r="P890" s="1332"/>
      <c r="Q890" s="1332"/>
      <c r="R890" s="1332"/>
      <c r="S890" s="1332"/>
      <c r="T890" s="1333"/>
    </row>
    <row r="891" spans="1:20" ht="15" customHeight="1" x14ac:dyDescent="0.2">
      <c r="A891" s="1334"/>
      <c r="B891" s="1224">
        <v>2</v>
      </c>
      <c r="C891" s="1226"/>
      <c r="D891" s="1442"/>
      <c r="E891" s="1442"/>
      <c r="F891" s="1442"/>
      <c r="G891" s="1317"/>
      <c r="H891" s="1317"/>
      <c r="I891" s="1317"/>
      <c r="J891" s="1317"/>
      <c r="K891" s="1317"/>
      <c r="L891" s="1317"/>
      <c r="M891" s="1332"/>
      <c r="N891" s="1332"/>
      <c r="O891" s="1332"/>
      <c r="P891" s="1332"/>
      <c r="Q891" s="1332"/>
      <c r="R891" s="1332"/>
      <c r="S891" s="1332"/>
      <c r="T891" s="1333"/>
    </row>
    <row r="892" spans="1:20" ht="15" customHeight="1" x14ac:dyDescent="0.2">
      <c r="A892" s="1334"/>
      <c r="B892" s="1224">
        <v>3</v>
      </c>
      <c r="C892" s="1226"/>
      <c r="D892" s="1442"/>
      <c r="E892" s="1442"/>
      <c r="F892" s="1442"/>
      <c r="G892" s="1317"/>
      <c r="H892" s="1317"/>
      <c r="I892" s="1317"/>
      <c r="J892" s="1317"/>
      <c r="K892" s="1317"/>
      <c r="L892" s="1317"/>
      <c r="M892" s="1332"/>
      <c r="N892" s="1332"/>
      <c r="O892" s="1332"/>
      <c r="P892" s="1332"/>
      <c r="Q892" s="1332"/>
      <c r="R892" s="1332"/>
      <c r="S892" s="1332"/>
      <c r="T892" s="1333"/>
    </row>
    <row r="893" spans="1:20" ht="15" customHeight="1" x14ac:dyDescent="0.2">
      <c r="A893" s="1334"/>
      <c r="B893" s="1224">
        <v>4</v>
      </c>
      <c r="C893" s="1226"/>
      <c r="D893" s="1442"/>
      <c r="E893" s="1442"/>
      <c r="F893" s="1442"/>
      <c r="G893" s="1317"/>
      <c r="H893" s="1317"/>
      <c r="I893" s="1317"/>
      <c r="J893" s="1317"/>
      <c r="K893" s="1317"/>
      <c r="L893" s="1317"/>
      <c r="M893" s="1332"/>
      <c r="N893" s="1332"/>
      <c r="O893" s="1332"/>
      <c r="P893" s="1332"/>
      <c r="Q893" s="1332"/>
      <c r="R893" s="1332"/>
      <c r="S893" s="1332"/>
      <c r="T893" s="1333"/>
    </row>
    <row r="894" spans="1:20" ht="15" customHeight="1" x14ac:dyDescent="0.2">
      <c r="A894" s="1334"/>
      <c r="B894" s="1224">
        <v>5</v>
      </c>
      <c r="C894" s="1226"/>
      <c r="D894" s="1442"/>
      <c r="E894" s="1442"/>
      <c r="F894" s="1442"/>
      <c r="G894" s="1317"/>
      <c r="H894" s="1317"/>
      <c r="I894" s="1317"/>
      <c r="J894" s="1317"/>
      <c r="K894" s="1317"/>
      <c r="L894" s="1317"/>
      <c r="M894" s="1332"/>
      <c r="N894" s="1332"/>
      <c r="O894" s="1332"/>
      <c r="P894" s="1332"/>
      <c r="Q894" s="1332"/>
      <c r="R894" s="1332"/>
      <c r="S894" s="1332"/>
      <c r="T894" s="1333"/>
    </row>
    <row r="895" spans="1:20" ht="15" customHeight="1" x14ac:dyDescent="0.2">
      <c r="A895" s="1334"/>
      <c r="B895" s="1224">
        <v>6</v>
      </c>
      <c r="C895" s="1226"/>
      <c r="D895" s="1442"/>
      <c r="E895" s="1442"/>
      <c r="F895" s="1442"/>
      <c r="G895" s="1317"/>
      <c r="H895" s="1317"/>
      <c r="I895" s="1317"/>
      <c r="J895" s="1317"/>
      <c r="K895" s="1317"/>
      <c r="L895" s="1317"/>
      <c r="M895" s="1332"/>
      <c r="N895" s="1332"/>
      <c r="O895" s="1332"/>
      <c r="P895" s="1332"/>
      <c r="Q895" s="1332"/>
      <c r="R895" s="1332"/>
      <c r="S895" s="1332"/>
      <c r="T895" s="1333"/>
    </row>
    <row r="896" spans="1:20" ht="15" customHeight="1" x14ac:dyDescent="0.2">
      <c r="A896" s="1334"/>
      <c r="B896" s="1224">
        <v>7</v>
      </c>
      <c r="C896" s="1226"/>
      <c r="D896" s="1442"/>
      <c r="E896" s="1442"/>
      <c r="F896" s="1442"/>
      <c r="G896" s="1317"/>
      <c r="H896" s="1317"/>
      <c r="I896" s="1317"/>
      <c r="J896" s="1317"/>
      <c r="K896" s="1317"/>
      <c r="L896" s="1317"/>
      <c r="M896" s="1332"/>
      <c r="N896" s="1332"/>
      <c r="O896" s="1332"/>
      <c r="P896" s="1332"/>
      <c r="Q896" s="1332"/>
      <c r="R896" s="1332"/>
      <c r="S896" s="1332"/>
      <c r="T896" s="1333"/>
    </row>
    <row r="897" spans="1:20" ht="15" customHeight="1" x14ac:dyDescent="0.2">
      <c r="A897" s="1334"/>
      <c r="B897" s="1224">
        <v>8</v>
      </c>
      <c r="C897" s="1226"/>
      <c r="D897" s="1442"/>
      <c r="E897" s="1442"/>
      <c r="F897" s="1442"/>
      <c r="G897" s="1317"/>
      <c r="H897" s="1317"/>
      <c r="I897" s="1317"/>
      <c r="J897" s="1317"/>
      <c r="K897" s="1317"/>
      <c r="L897" s="1317"/>
      <c r="M897" s="1332"/>
      <c r="N897" s="1332"/>
      <c r="O897" s="1332"/>
      <c r="P897" s="1332"/>
      <c r="Q897" s="1332"/>
      <c r="R897" s="1332"/>
      <c r="S897" s="1332"/>
      <c r="T897" s="1333"/>
    </row>
    <row r="898" spans="1:20" ht="15" customHeight="1" x14ac:dyDescent="0.2">
      <c r="A898" s="1334"/>
      <c r="B898" s="1224">
        <v>9</v>
      </c>
      <c r="C898" s="1226"/>
      <c r="D898" s="1442"/>
      <c r="E898" s="1442"/>
      <c r="F898" s="1442"/>
      <c r="G898" s="1317"/>
      <c r="H898" s="1317"/>
      <c r="I898" s="1317"/>
      <c r="J898" s="1317"/>
      <c r="K898" s="1317"/>
      <c r="L898" s="1317"/>
      <c r="M898" s="1332"/>
      <c r="N898" s="1332"/>
      <c r="O898" s="1332"/>
      <c r="P898" s="1332"/>
      <c r="Q898" s="1332"/>
      <c r="R898" s="1332"/>
      <c r="S898" s="1332"/>
      <c r="T898" s="1333"/>
    </row>
    <row r="899" spans="1:20" ht="15" customHeight="1" x14ac:dyDescent="0.2">
      <c r="A899" s="1334"/>
      <c r="B899" s="1224">
        <v>10</v>
      </c>
      <c r="C899" s="1226"/>
      <c r="D899" s="1442"/>
      <c r="E899" s="1442"/>
      <c r="F899" s="1442"/>
      <c r="G899" s="1317"/>
      <c r="H899" s="1317"/>
      <c r="I899" s="1317"/>
      <c r="J899" s="1317"/>
      <c r="K899" s="1317"/>
      <c r="L899" s="1317"/>
      <c r="M899" s="1332"/>
      <c r="N899" s="1332"/>
      <c r="O899" s="1332"/>
      <c r="P899" s="1332"/>
      <c r="Q899" s="1332"/>
      <c r="R899" s="1332"/>
      <c r="S899" s="1332"/>
      <c r="T899" s="1333"/>
    </row>
    <row r="900" spans="1:20" ht="15" customHeight="1" x14ac:dyDescent="0.2">
      <c r="A900" s="1334"/>
      <c r="B900" s="1224">
        <v>11</v>
      </c>
      <c r="C900" s="1226"/>
      <c r="D900" s="1442"/>
      <c r="E900" s="1442"/>
      <c r="F900" s="1442"/>
      <c r="G900" s="1317"/>
      <c r="H900" s="1317"/>
      <c r="I900" s="1317"/>
      <c r="J900" s="1317"/>
      <c r="K900" s="1317"/>
      <c r="L900" s="1317"/>
      <c r="M900" s="1332"/>
      <c r="N900" s="1332"/>
      <c r="O900" s="1332"/>
      <c r="P900" s="1332"/>
      <c r="Q900" s="1332"/>
      <c r="R900" s="1332"/>
      <c r="S900" s="1332"/>
      <c r="T900" s="1333"/>
    </row>
    <row r="901" spans="1:20" ht="15" customHeight="1" x14ac:dyDescent="0.2">
      <c r="A901" s="1334"/>
      <c r="B901" s="1224">
        <v>12</v>
      </c>
      <c r="C901" s="1226"/>
      <c r="D901" s="1442"/>
      <c r="E901" s="1442"/>
      <c r="F901" s="1442"/>
      <c r="G901" s="1317"/>
      <c r="H901" s="1317"/>
      <c r="I901" s="1317"/>
      <c r="J901" s="1317"/>
      <c r="K901" s="1317"/>
      <c r="L901" s="1317"/>
      <c r="M901" s="1332"/>
      <c r="N901" s="1332"/>
      <c r="O901" s="1332"/>
      <c r="P901" s="1332"/>
      <c r="Q901" s="1332"/>
      <c r="R901" s="1332"/>
      <c r="S901" s="1332"/>
      <c r="T901" s="1333"/>
    </row>
    <row r="902" spans="1:20" ht="15" customHeight="1" x14ac:dyDescent="0.2">
      <c r="A902" s="1334"/>
      <c r="B902" s="1224">
        <v>13</v>
      </c>
      <c r="C902" s="1226"/>
      <c r="D902" s="1442"/>
      <c r="E902" s="1442"/>
      <c r="F902" s="1442"/>
      <c r="G902" s="1317"/>
      <c r="H902" s="1317"/>
      <c r="I902" s="1317"/>
      <c r="J902" s="1317"/>
      <c r="K902" s="1317"/>
      <c r="L902" s="1317"/>
      <c r="M902" s="1332"/>
      <c r="N902" s="1332"/>
      <c r="O902" s="1332"/>
      <c r="P902" s="1332"/>
      <c r="Q902" s="1332"/>
      <c r="R902" s="1332"/>
      <c r="S902" s="1332"/>
      <c r="T902" s="1333"/>
    </row>
    <row r="903" spans="1:20" ht="15" customHeight="1" x14ac:dyDescent="0.2">
      <c r="A903" s="1334"/>
      <c r="B903" s="1224">
        <v>14</v>
      </c>
      <c r="C903" s="1226"/>
      <c r="D903" s="1442"/>
      <c r="E903" s="1442"/>
      <c r="F903" s="1442"/>
      <c r="G903" s="1317"/>
      <c r="H903" s="1317"/>
      <c r="I903" s="1317"/>
      <c r="J903" s="1317"/>
      <c r="K903" s="1317"/>
      <c r="L903" s="1317"/>
      <c r="M903" s="1332"/>
      <c r="N903" s="1332"/>
      <c r="O903" s="1332"/>
      <c r="P903" s="1332"/>
      <c r="Q903" s="1332"/>
      <c r="R903" s="1332"/>
      <c r="S903" s="1332"/>
      <c r="T903" s="1333"/>
    </row>
    <row r="904" spans="1:20" ht="15" customHeight="1" x14ac:dyDescent="0.2">
      <c r="A904" s="1334"/>
      <c r="B904" s="1224">
        <v>15</v>
      </c>
      <c r="C904" s="1226"/>
      <c r="D904" s="1442"/>
      <c r="E904" s="1442"/>
      <c r="F904" s="1442"/>
      <c r="G904" s="1317"/>
      <c r="H904" s="1317"/>
      <c r="I904" s="1317"/>
      <c r="J904" s="1317"/>
      <c r="K904" s="1317"/>
      <c r="L904" s="1317"/>
      <c r="M904" s="1332"/>
      <c r="N904" s="1332"/>
      <c r="O904" s="1332"/>
      <c r="P904" s="1332"/>
      <c r="Q904" s="1332"/>
      <c r="R904" s="1332"/>
      <c r="S904" s="1332"/>
      <c r="T904" s="1333"/>
    </row>
    <row r="905" spans="1:20" ht="15" customHeight="1" x14ac:dyDescent="0.2">
      <c r="A905" s="1334"/>
      <c r="B905" s="1224">
        <v>16</v>
      </c>
      <c r="C905" s="1226"/>
      <c r="D905" s="1442"/>
      <c r="E905" s="1442"/>
      <c r="F905" s="1442"/>
      <c r="G905" s="1317"/>
      <c r="H905" s="1317"/>
      <c r="I905" s="1317"/>
      <c r="J905" s="1317"/>
      <c r="K905" s="1317"/>
      <c r="L905" s="1317"/>
      <c r="M905" s="1332"/>
      <c r="N905" s="1332"/>
      <c r="O905" s="1332"/>
      <c r="P905" s="1332"/>
      <c r="Q905" s="1332"/>
      <c r="R905" s="1332"/>
      <c r="S905" s="1332"/>
      <c r="T905" s="1333"/>
    </row>
    <row r="906" spans="1:20" ht="15" customHeight="1" x14ac:dyDescent="0.2">
      <c r="A906" s="1334"/>
      <c r="B906" s="1224">
        <v>17</v>
      </c>
      <c r="C906" s="1226"/>
      <c r="D906" s="1442"/>
      <c r="E906" s="1442"/>
      <c r="F906" s="1442"/>
      <c r="G906" s="1317"/>
      <c r="H906" s="1317"/>
      <c r="I906" s="1317"/>
      <c r="J906" s="1317"/>
      <c r="K906" s="1317"/>
      <c r="L906" s="1317"/>
      <c r="M906" s="1332"/>
      <c r="N906" s="1332"/>
      <c r="O906" s="1332"/>
      <c r="P906" s="1332"/>
      <c r="Q906" s="1332"/>
      <c r="R906" s="1332"/>
      <c r="S906" s="1332"/>
      <c r="T906" s="1333"/>
    </row>
    <row r="907" spans="1:20" ht="15" customHeight="1" x14ac:dyDescent="0.2">
      <c r="A907" s="1334"/>
      <c r="B907" s="1224">
        <v>18</v>
      </c>
      <c r="C907" s="1226"/>
      <c r="D907" s="1442"/>
      <c r="E907" s="1442"/>
      <c r="F907" s="1442"/>
      <c r="G907" s="1317"/>
      <c r="H907" s="1317"/>
      <c r="I907" s="1317"/>
      <c r="J907" s="1317"/>
      <c r="K907" s="1317"/>
      <c r="L907" s="1317"/>
      <c r="M907" s="1332"/>
      <c r="N907" s="1332"/>
      <c r="O907" s="1332"/>
      <c r="P907" s="1332"/>
      <c r="Q907" s="1332"/>
      <c r="R907" s="1332"/>
      <c r="S907" s="1332"/>
      <c r="T907" s="1333"/>
    </row>
    <row r="908" spans="1:20" ht="15" customHeight="1" x14ac:dyDescent="0.2">
      <c r="A908" s="1334"/>
      <c r="B908" s="1224">
        <v>19</v>
      </c>
      <c r="C908" s="1226"/>
      <c r="D908" s="1442"/>
      <c r="E908" s="1442"/>
      <c r="F908" s="1442"/>
      <c r="G908" s="1317"/>
      <c r="H908" s="1317"/>
      <c r="I908" s="1317"/>
      <c r="J908" s="1317"/>
      <c r="K908" s="1317"/>
      <c r="L908" s="1317"/>
      <c r="M908" s="1332"/>
      <c r="N908" s="1332"/>
      <c r="O908" s="1332"/>
      <c r="P908" s="1332"/>
      <c r="Q908" s="1332"/>
      <c r="R908" s="1332"/>
      <c r="S908" s="1332"/>
      <c r="T908" s="1333"/>
    </row>
    <row r="909" spans="1:20" ht="15" customHeight="1" x14ac:dyDescent="0.2">
      <c r="A909" s="1334"/>
      <c r="B909" s="1224">
        <v>20</v>
      </c>
      <c r="C909" s="1226"/>
      <c r="D909" s="1442"/>
      <c r="E909" s="1442"/>
      <c r="F909" s="1442"/>
      <c r="G909" s="1317"/>
      <c r="H909" s="1317"/>
      <c r="I909" s="1317"/>
      <c r="J909" s="1317"/>
      <c r="K909" s="1317"/>
      <c r="L909" s="1317"/>
      <c r="M909" s="1332"/>
      <c r="N909" s="1332"/>
      <c r="O909" s="1332"/>
      <c r="P909" s="1332"/>
      <c r="Q909" s="1332"/>
      <c r="R909" s="1332"/>
      <c r="S909" s="1332"/>
      <c r="T909" s="1333"/>
    </row>
    <row r="910" spans="1:20" ht="15" customHeight="1" x14ac:dyDescent="0.2">
      <c r="A910" s="1334"/>
      <c r="B910" s="1224">
        <v>21</v>
      </c>
      <c r="C910" s="1226"/>
      <c r="D910" s="1442"/>
      <c r="E910" s="1442"/>
      <c r="F910" s="1442"/>
      <c r="G910" s="1317"/>
      <c r="H910" s="1317"/>
      <c r="I910" s="1317"/>
      <c r="J910" s="1317"/>
      <c r="K910" s="1317"/>
      <c r="L910" s="1317"/>
      <c r="M910" s="1332"/>
      <c r="N910" s="1332"/>
      <c r="O910" s="1332"/>
      <c r="P910" s="1332"/>
      <c r="Q910" s="1332"/>
      <c r="R910" s="1332"/>
      <c r="S910" s="1332"/>
      <c r="T910" s="1333"/>
    </row>
    <row r="911" spans="1:20" ht="15" customHeight="1" x14ac:dyDescent="0.2">
      <c r="A911" s="1334"/>
      <c r="B911" s="1224">
        <v>22</v>
      </c>
      <c r="C911" s="1226"/>
      <c r="D911" s="1442"/>
      <c r="E911" s="1442"/>
      <c r="F911" s="1442"/>
      <c r="G911" s="1317"/>
      <c r="H911" s="1317"/>
      <c r="I911" s="1317"/>
      <c r="J911" s="1317"/>
      <c r="K911" s="1317"/>
      <c r="L911" s="1317"/>
      <c r="M911" s="1332"/>
      <c r="N911" s="1332"/>
      <c r="O911" s="1332"/>
      <c r="P911" s="1332"/>
      <c r="Q911" s="1332"/>
      <c r="R911" s="1332"/>
      <c r="S911" s="1332"/>
      <c r="T911" s="1333"/>
    </row>
    <row r="912" spans="1:20" ht="15" customHeight="1" x14ac:dyDescent="0.2">
      <c r="A912" s="1334"/>
      <c r="B912" s="1224">
        <v>23</v>
      </c>
      <c r="C912" s="1226"/>
      <c r="D912" s="1442"/>
      <c r="E912" s="1442"/>
      <c r="F912" s="1442"/>
      <c r="G912" s="1317"/>
      <c r="H912" s="1317"/>
      <c r="I912" s="1317"/>
      <c r="J912" s="1317"/>
      <c r="K912" s="1317"/>
      <c r="L912" s="1317"/>
      <c r="M912" s="1332"/>
      <c r="N912" s="1332"/>
      <c r="O912" s="1332"/>
      <c r="P912" s="1332"/>
      <c r="Q912" s="1332"/>
      <c r="R912" s="1332"/>
      <c r="S912" s="1332"/>
      <c r="T912" s="1333"/>
    </row>
    <row r="913" spans="1:20" ht="15" customHeight="1" x14ac:dyDescent="0.2">
      <c r="A913" s="1334"/>
      <c r="B913" s="1224">
        <v>24</v>
      </c>
      <c r="C913" s="1226"/>
      <c r="D913" s="1442"/>
      <c r="E913" s="1442"/>
      <c r="F913" s="1442"/>
      <c r="G913" s="1317"/>
      <c r="H913" s="1317"/>
      <c r="I913" s="1317"/>
      <c r="J913" s="1317"/>
      <c r="K913" s="1317"/>
      <c r="L913" s="1317"/>
      <c r="M913" s="1332"/>
      <c r="N913" s="1332"/>
      <c r="O913" s="1332"/>
      <c r="P913" s="1332"/>
      <c r="Q913" s="1332"/>
      <c r="R913" s="1332"/>
      <c r="S913" s="1332"/>
      <c r="T913" s="1333"/>
    </row>
    <row r="914" spans="1:20" ht="15" customHeight="1" x14ac:dyDescent="0.2">
      <c r="A914" s="1334"/>
      <c r="B914" s="1224">
        <v>25</v>
      </c>
      <c r="C914" s="1226"/>
      <c r="D914" s="1442"/>
      <c r="E914" s="1442"/>
      <c r="F914" s="1442"/>
      <c r="G914" s="1317"/>
      <c r="H914" s="1317"/>
      <c r="I914" s="1317"/>
      <c r="J914" s="1317"/>
      <c r="K914" s="1317"/>
      <c r="L914" s="1317"/>
      <c r="M914" s="1332"/>
      <c r="N914" s="1332"/>
      <c r="O914" s="1332"/>
      <c r="P914" s="1332"/>
      <c r="Q914" s="1332"/>
      <c r="R914" s="1332"/>
      <c r="S914" s="1332"/>
      <c r="T914" s="1333"/>
    </row>
    <row r="915" spans="1:20" ht="15" customHeight="1" x14ac:dyDescent="0.2">
      <c r="A915" s="1334"/>
      <c r="B915" s="1224">
        <v>26</v>
      </c>
      <c r="C915" s="1226"/>
      <c r="D915" s="1442"/>
      <c r="E915" s="1442"/>
      <c r="F915" s="1442"/>
      <c r="G915" s="1317"/>
      <c r="H915" s="1317"/>
      <c r="I915" s="1317"/>
      <c r="J915" s="1317"/>
      <c r="K915" s="1317"/>
      <c r="L915" s="1317"/>
      <c r="M915" s="1332"/>
      <c r="N915" s="1332"/>
      <c r="O915" s="1332"/>
      <c r="P915" s="1332"/>
      <c r="Q915" s="1332"/>
      <c r="R915" s="1332"/>
      <c r="S915" s="1332"/>
      <c r="T915" s="1333"/>
    </row>
    <row r="916" spans="1:20" ht="15" customHeight="1" x14ac:dyDescent="0.2">
      <c r="A916" s="1334"/>
      <c r="B916" s="1224">
        <v>27</v>
      </c>
      <c r="C916" s="1226"/>
      <c r="D916" s="1442"/>
      <c r="E916" s="1442"/>
      <c r="F916" s="1442"/>
      <c r="G916" s="1317"/>
      <c r="H916" s="1317"/>
      <c r="I916" s="1317"/>
      <c r="J916" s="1317"/>
      <c r="K916" s="1317"/>
      <c r="L916" s="1317"/>
      <c r="M916" s="1332"/>
      <c r="N916" s="1332"/>
      <c r="O916" s="1332"/>
      <c r="P916" s="1332"/>
      <c r="Q916" s="1332"/>
      <c r="R916" s="1332"/>
      <c r="S916" s="1332"/>
      <c r="T916" s="1333"/>
    </row>
    <row r="917" spans="1:20" ht="15" customHeight="1" x14ac:dyDescent="0.2">
      <c r="A917" s="1334"/>
      <c r="B917" s="1224">
        <v>28</v>
      </c>
      <c r="C917" s="1226"/>
      <c r="D917" s="1442"/>
      <c r="E917" s="1442"/>
      <c r="F917" s="1442"/>
      <c r="G917" s="1317"/>
      <c r="H917" s="1317"/>
      <c r="I917" s="1317"/>
      <c r="J917" s="1317"/>
      <c r="K917" s="1317"/>
      <c r="L917" s="1317"/>
      <c r="M917" s="1332"/>
      <c r="N917" s="1332"/>
      <c r="O917" s="1332"/>
      <c r="P917" s="1332"/>
      <c r="Q917" s="1332"/>
      <c r="R917" s="1332"/>
      <c r="S917" s="1332"/>
      <c r="T917" s="1333"/>
    </row>
    <row r="918" spans="1:20" ht="15" customHeight="1" x14ac:dyDescent="0.2">
      <c r="A918" s="1334"/>
      <c r="B918" s="1224">
        <v>29</v>
      </c>
      <c r="C918" s="1226"/>
      <c r="D918" s="1442"/>
      <c r="E918" s="1442"/>
      <c r="F918" s="1442"/>
      <c r="G918" s="1317"/>
      <c r="H918" s="1317"/>
      <c r="I918" s="1317"/>
      <c r="J918" s="1317"/>
      <c r="K918" s="1317"/>
      <c r="L918" s="1317"/>
      <c r="M918" s="1332"/>
      <c r="N918" s="1332"/>
      <c r="O918" s="1332"/>
      <c r="P918" s="1332"/>
      <c r="Q918" s="1332"/>
      <c r="R918" s="1332"/>
      <c r="S918" s="1332"/>
      <c r="T918" s="1333"/>
    </row>
    <row r="919" spans="1:20" ht="15" customHeight="1" x14ac:dyDescent="0.2">
      <c r="A919" s="1334"/>
      <c r="B919" s="1224">
        <v>30</v>
      </c>
      <c r="C919" s="1226"/>
      <c r="D919" s="1442"/>
      <c r="E919" s="1442"/>
      <c r="F919" s="1442"/>
      <c r="G919" s="1317"/>
      <c r="H919" s="1317"/>
      <c r="I919" s="1317"/>
      <c r="J919" s="1317"/>
      <c r="K919" s="1317"/>
      <c r="L919" s="1317"/>
      <c r="M919" s="1332"/>
      <c r="N919" s="1332"/>
      <c r="O919" s="1332"/>
      <c r="P919" s="1332"/>
      <c r="Q919" s="1332"/>
      <c r="R919" s="1332"/>
      <c r="S919" s="1332"/>
      <c r="T919" s="1333"/>
    </row>
    <row r="920" spans="1:20" ht="15" customHeight="1" x14ac:dyDescent="0.2">
      <c r="A920" s="1334"/>
      <c r="B920" s="1224">
        <v>31</v>
      </c>
      <c r="C920" s="1226"/>
      <c r="D920" s="1442"/>
      <c r="E920" s="1442"/>
      <c r="F920" s="1442"/>
      <c r="G920" s="1317"/>
      <c r="H920" s="1317"/>
      <c r="I920" s="1317"/>
      <c r="J920" s="1317"/>
      <c r="K920" s="1317"/>
      <c r="L920" s="1317"/>
      <c r="M920" s="1332"/>
      <c r="N920" s="1332"/>
      <c r="O920" s="1332"/>
      <c r="P920" s="1332"/>
      <c r="Q920" s="1332"/>
      <c r="R920" s="1332"/>
      <c r="S920" s="1332"/>
      <c r="T920" s="1333"/>
    </row>
    <row r="921" spans="1:20" ht="15" customHeight="1" x14ac:dyDescent="0.2">
      <c r="A921" s="1334"/>
      <c r="B921" s="1224">
        <v>32</v>
      </c>
      <c r="C921" s="1226"/>
      <c r="D921" s="1442"/>
      <c r="E921" s="1442"/>
      <c r="F921" s="1442"/>
      <c r="G921" s="1317"/>
      <c r="H921" s="1317"/>
      <c r="I921" s="1317"/>
      <c r="J921" s="1317"/>
      <c r="K921" s="1317"/>
      <c r="L921" s="1317"/>
      <c r="M921" s="1332"/>
      <c r="N921" s="1332"/>
      <c r="O921" s="1332"/>
      <c r="P921" s="1332"/>
      <c r="Q921" s="1332"/>
      <c r="R921" s="1332"/>
      <c r="S921" s="1332"/>
      <c r="T921" s="1333"/>
    </row>
    <row r="922" spans="1:20" ht="15" customHeight="1" x14ac:dyDescent="0.2">
      <c r="A922" s="1334"/>
      <c r="B922" s="1224">
        <v>33</v>
      </c>
      <c r="C922" s="1226"/>
      <c r="D922" s="1442"/>
      <c r="E922" s="1442"/>
      <c r="F922" s="1442"/>
      <c r="G922" s="1317"/>
      <c r="H922" s="1317"/>
      <c r="I922" s="1317"/>
      <c r="J922" s="1317"/>
      <c r="K922" s="1317"/>
      <c r="L922" s="1317"/>
      <c r="M922" s="1332"/>
      <c r="N922" s="1332"/>
      <c r="O922" s="1332"/>
      <c r="P922" s="1332"/>
      <c r="Q922" s="1332"/>
      <c r="R922" s="1332"/>
      <c r="S922" s="1332"/>
      <c r="T922" s="1333"/>
    </row>
    <row r="923" spans="1:20" ht="15" customHeight="1" x14ac:dyDescent="0.2">
      <c r="A923" s="1334"/>
      <c r="B923" s="1224">
        <v>34</v>
      </c>
      <c r="C923" s="1226"/>
      <c r="D923" s="1442"/>
      <c r="E923" s="1442"/>
      <c r="F923" s="1442"/>
      <c r="G923" s="1317"/>
      <c r="H923" s="1317"/>
      <c r="I923" s="1317"/>
      <c r="J923" s="1317"/>
      <c r="K923" s="1317"/>
      <c r="L923" s="1317"/>
      <c r="M923" s="1332"/>
      <c r="N923" s="1332"/>
      <c r="O923" s="1332"/>
      <c r="P923" s="1332"/>
      <c r="Q923" s="1332"/>
      <c r="R923" s="1332"/>
      <c r="S923" s="1332"/>
      <c r="T923" s="1333"/>
    </row>
    <row r="924" spans="1:20" ht="15" customHeight="1" x14ac:dyDescent="0.2">
      <c r="A924" s="1334"/>
      <c r="B924" s="1225">
        <v>35</v>
      </c>
      <c r="C924" s="1227"/>
      <c r="D924" s="1415"/>
      <c r="E924" s="1415"/>
      <c r="F924" s="1415"/>
      <c r="G924" s="1319"/>
      <c r="H924" s="1319"/>
      <c r="I924" s="1319"/>
      <c r="J924" s="1319"/>
      <c r="K924" s="1319"/>
      <c r="L924" s="1319"/>
      <c r="M924" s="1332"/>
      <c r="N924" s="1332"/>
      <c r="O924" s="1332"/>
      <c r="P924" s="1332"/>
      <c r="Q924" s="1332"/>
      <c r="R924" s="1332"/>
      <c r="S924" s="1332"/>
      <c r="T924" s="1333"/>
    </row>
    <row r="925" spans="1:20" s="1212" customFormat="1" ht="45" customHeight="1" x14ac:dyDescent="0.25">
      <c r="A925" s="1247" t="s">
        <v>1287</v>
      </c>
      <c r="B925" s="50"/>
      <c r="C925" s="50"/>
      <c r="D925" s="50"/>
      <c r="E925" s="50"/>
      <c r="F925" s="50"/>
      <c r="G925" s="50"/>
      <c r="H925" s="50"/>
      <c r="I925" s="50"/>
      <c r="J925" s="1331"/>
      <c r="K925" s="1331"/>
      <c r="L925" s="1331"/>
      <c r="M925" s="1331"/>
      <c r="N925" s="1331"/>
      <c r="O925" s="1331"/>
      <c r="P925" s="1331"/>
      <c r="Q925" s="1331"/>
      <c r="R925" s="1331"/>
      <c r="S925" s="1331"/>
      <c r="T925" s="1330"/>
    </row>
    <row r="926" spans="1:20" ht="15" customHeight="1" x14ac:dyDescent="0.2">
      <c r="A926" s="1334"/>
      <c r="B926" s="1332"/>
      <c r="C926" s="1332"/>
      <c r="D926" s="1332"/>
      <c r="E926" s="1332"/>
      <c r="F926" s="1332"/>
      <c r="G926" s="1332"/>
      <c r="H926" s="1332"/>
      <c r="I926" s="1332"/>
      <c r="J926" s="1332"/>
      <c r="K926" s="1332"/>
      <c r="L926" s="1332"/>
      <c r="M926" s="1332"/>
      <c r="N926" s="1332"/>
      <c r="O926" s="1332"/>
      <c r="P926" s="1332"/>
      <c r="Q926" s="1332"/>
      <c r="R926" s="1332"/>
      <c r="S926" s="1332"/>
      <c r="T926" s="1333"/>
    </row>
    <row r="927" spans="1:20" ht="15" customHeight="1" x14ac:dyDescent="0.2">
      <c r="A927" s="1334"/>
      <c r="B927" s="1655" t="s">
        <v>1084</v>
      </c>
      <c r="C927" s="1204">
        <v>41715</v>
      </c>
      <c r="D927" s="1203">
        <v>41716</v>
      </c>
      <c r="E927" s="1203">
        <v>41717</v>
      </c>
      <c r="F927" s="1203">
        <v>41718</v>
      </c>
      <c r="G927" s="1201">
        <v>41719</v>
      </c>
      <c r="H927" s="1201">
        <v>41722</v>
      </c>
      <c r="I927" s="1201">
        <v>41723</v>
      </c>
      <c r="J927" s="1201">
        <v>41724</v>
      </c>
      <c r="K927" s="1201">
        <v>41725</v>
      </c>
      <c r="L927" s="1201">
        <v>41726</v>
      </c>
      <c r="M927" s="1332"/>
      <c r="N927" s="1332"/>
      <c r="O927" s="1332"/>
      <c r="P927" s="1332"/>
      <c r="Q927" s="1332"/>
      <c r="R927" s="1332"/>
      <c r="S927" s="1332"/>
      <c r="T927" s="1333"/>
    </row>
    <row r="928" spans="1:20" ht="15" customHeight="1" x14ac:dyDescent="0.2">
      <c r="A928" s="1334"/>
      <c r="B928" s="1223">
        <v>1</v>
      </c>
      <c r="C928" s="1228"/>
      <c r="D928" s="1219"/>
      <c r="E928" s="1219"/>
      <c r="F928" s="1219"/>
      <c r="G928" s="1318"/>
      <c r="H928" s="1318"/>
      <c r="I928" s="1318"/>
      <c r="J928" s="1318"/>
      <c r="K928" s="1318"/>
      <c r="L928" s="1318"/>
      <c r="M928" s="1332"/>
      <c r="N928" s="1332"/>
      <c r="O928" s="1332"/>
      <c r="P928" s="1332"/>
      <c r="Q928" s="1332"/>
      <c r="R928" s="1332"/>
      <c r="S928" s="1332"/>
      <c r="T928" s="1333"/>
    </row>
    <row r="929" spans="1:20" ht="15" customHeight="1" x14ac:dyDescent="0.2">
      <c r="A929" s="1334"/>
      <c r="B929" s="1224">
        <v>2</v>
      </c>
      <c r="C929" s="1226"/>
      <c r="D929" s="1442"/>
      <c r="E929" s="1442"/>
      <c r="F929" s="1442"/>
      <c r="G929" s="1317"/>
      <c r="H929" s="1317"/>
      <c r="I929" s="1317"/>
      <c r="J929" s="1317"/>
      <c r="K929" s="1317"/>
      <c r="L929" s="1317"/>
      <c r="M929" s="1332"/>
      <c r="N929" s="1332"/>
      <c r="O929" s="1332"/>
      <c r="P929" s="1332"/>
      <c r="Q929" s="1332"/>
      <c r="R929" s="1332"/>
      <c r="S929" s="1332"/>
      <c r="T929" s="1333"/>
    </row>
    <row r="930" spans="1:20" ht="15" customHeight="1" x14ac:dyDescent="0.2">
      <c r="A930" s="1334"/>
      <c r="B930" s="1224">
        <v>3</v>
      </c>
      <c r="C930" s="1226"/>
      <c r="D930" s="1442"/>
      <c r="E930" s="1442"/>
      <c r="F930" s="1442"/>
      <c r="G930" s="1317"/>
      <c r="H930" s="1317"/>
      <c r="I930" s="1317"/>
      <c r="J930" s="1317"/>
      <c r="K930" s="1317"/>
      <c r="L930" s="1317"/>
      <c r="M930" s="1332"/>
      <c r="N930" s="1332"/>
      <c r="O930" s="1332"/>
      <c r="P930" s="1332"/>
      <c r="Q930" s="1332"/>
      <c r="R930" s="1332"/>
      <c r="S930" s="1332"/>
      <c r="T930" s="1333"/>
    </row>
    <row r="931" spans="1:20" ht="15" customHeight="1" x14ac:dyDescent="0.2">
      <c r="A931" s="1334"/>
      <c r="B931" s="1224">
        <v>4</v>
      </c>
      <c r="C931" s="1226"/>
      <c r="D931" s="1442"/>
      <c r="E931" s="1442"/>
      <c r="F931" s="1442"/>
      <c r="G931" s="1317"/>
      <c r="H931" s="1317"/>
      <c r="I931" s="1317"/>
      <c r="J931" s="1317"/>
      <c r="K931" s="1317"/>
      <c r="L931" s="1317"/>
      <c r="M931" s="1332"/>
      <c r="N931" s="1332"/>
      <c r="O931" s="1332"/>
      <c r="P931" s="1332"/>
      <c r="Q931" s="1332"/>
      <c r="R931" s="1332"/>
      <c r="S931" s="1332"/>
      <c r="T931" s="1333"/>
    </row>
    <row r="932" spans="1:20" ht="15" customHeight="1" x14ac:dyDescent="0.2">
      <c r="A932" s="1334"/>
      <c r="B932" s="1224">
        <v>5</v>
      </c>
      <c r="C932" s="1226"/>
      <c r="D932" s="1442"/>
      <c r="E932" s="1442"/>
      <c r="F932" s="1442"/>
      <c r="G932" s="1317"/>
      <c r="H932" s="1317"/>
      <c r="I932" s="1317"/>
      <c r="J932" s="1317"/>
      <c r="K932" s="1317"/>
      <c r="L932" s="1317"/>
      <c r="M932" s="1332"/>
      <c r="N932" s="1332"/>
      <c r="O932" s="1332"/>
      <c r="P932" s="1332"/>
      <c r="Q932" s="1332"/>
      <c r="R932" s="1332"/>
      <c r="S932" s="1332"/>
      <c r="T932" s="1333"/>
    </row>
    <row r="933" spans="1:20" ht="15" customHeight="1" x14ac:dyDescent="0.2">
      <c r="A933" s="1334"/>
      <c r="B933" s="1224">
        <v>6</v>
      </c>
      <c r="C933" s="1226"/>
      <c r="D933" s="1442"/>
      <c r="E933" s="1442"/>
      <c r="F933" s="1442"/>
      <c r="G933" s="1317"/>
      <c r="H933" s="1317"/>
      <c r="I933" s="1317"/>
      <c r="J933" s="1317"/>
      <c r="K933" s="1317"/>
      <c r="L933" s="1317"/>
      <c r="M933" s="1332"/>
      <c r="N933" s="1332"/>
      <c r="O933" s="1332"/>
      <c r="P933" s="1332"/>
      <c r="Q933" s="1332"/>
      <c r="R933" s="1332"/>
      <c r="S933" s="1332"/>
      <c r="T933" s="1333"/>
    </row>
    <row r="934" spans="1:20" ht="15" customHeight="1" x14ac:dyDescent="0.2">
      <c r="A934" s="1334"/>
      <c r="B934" s="1224">
        <v>7</v>
      </c>
      <c r="C934" s="1226"/>
      <c r="D934" s="1442"/>
      <c r="E934" s="1442"/>
      <c r="F934" s="1442"/>
      <c r="G934" s="1317"/>
      <c r="H934" s="1317"/>
      <c r="I934" s="1317"/>
      <c r="J934" s="1317"/>
      <c r="K934" s="1317"/>
      <c r="L934" s="1317"/>
      <c r="M934" s="1332"/>
      <c r="N934" s="1332"/>
      <c r="O934" s="1332"/>
      <c r="P934" s="1332"/>
      <c r="Q934" s="1332"/>
      <c r="R934" s="1332"/>
      <c r="S934" s="1332"/>
      <c r="T934" s="1333"/>
    </row>
    <row r="935" spans="1:20" ht="15" customHeight="1" x14ac:dyDescent="0.2">
      <c r="A935" s="1334"/>
      <c r="B935" s="1224">
        <v>8</v>
      </c>
      <c r="C935" s="1226"/>
      <c r="D935" s="1442"/>
      <c r="E935" s="1442"/>
      <c r="F935" s="1442"/>
      <c r="G935" s="1317"/>
      <c r="H935" s="1317"/>
      <c r="I935" s="1317"/>
      <c r="J935" s="1317"/>
      <c r="K935" s="1317"/>
      <c r="L935" s="1317"/>
      <c r="M935" s="1332"/>
      <c r="N935" s="1332"/>
      <c r="O935" s="1332"/>
      <c r="P935" s="1332"/>
      <c r="Q935" s="1332"/>
      <c r="R935" s="1332"/>
      <c r="S935" s="1332"/>
      <c r="T935" s="1333"/>
    </row>
    <row r="936" spans="1:20" ht="15" customHeight="1" x14ac:dyDescent="0.2">
      <c r="A936" s="1334"/>
      <c r="B936" s="1224">
        <v>9</v>
      </c>
      <c r="C936" s="1226"/>
      <c r="D936" s="1442"/>
      <c r="E936" s="1442"/>
      <c r="F936" s="1442"/>
      <c r="G936" s="1317"/>
      <c r="H936" s="1317"/>
      <c r="I936" s="1317"/>
      <c r="J936" s="1317"/>
      <c r="K936" s="1317"/>
      <c r="L936" s="1317"/>
      <c r="M936" s="1332"/>
      <c r="N936" s="1332"/>
      <c r="O936" s="1332"/>
      <c r="P936" s="1332"/>
      <c r="Q936" s="1332"/>
      <c r="R936" s="1332"/>
      <c r="S936" s="1332"/>
      <c r="T936" s="1333"/>
    </row>
    <row r="937" spans="1:20" ht="15" customHeight="1" x14ac:dyDescent="0.2">
      <c r="A937" s="1334"/>
      <c r="B937" s="1224">
        <v>10</v>
      </c>
      <c r="C937" s="1226"/>
      <c r="D937" s="1442"/>
      <c r="E937" s="1442"/>
      <c r="F937" s="1442"/>
      <c r="G937" s="1317"/>
      <c r="H937" s="1317"/>
      <c r="I937" s="1317"/>
      <c r="J937" s="1317"/>
      <c r="K937" s="1317"/>
      <c r="L937" s="1317"/>
      <c r="M937" s="1332"/>
      <c r="N937" s="1332"/>
      <c r="O937" s="1332"/>
      <c r="P937" s="1332"/>
      <c r="Q937" s="1332"/>
      <c r="R937" s="1332"/>
      <c r="S937" s="1332"/>
      <c r="T937" s="1333"/>
    </row>
    <row r="938" spans="1:20" ht="15" customHeight="1" x14ac:dyDescent="0.2">
      <c r="A938" s="1334"/>
      <c r="B938" s="1224">
        <v>11</v>
      </c>
      <c r="C938" s="1226"/>
      <c r="D938" s="1442"/>
      <c r="E938" s="1442"/>
      <c r="F938" s="1442"/>
      <c r="G938" s="1317"/>
      <c r="H938" s="1317"/>
      <c r="I938" s="1317"/>
      <c r="J938" s="1317"/>
      <c r="K938" s="1317"/>
      <c r="L938" s="1317"/>
      <c r="M938" s="1332"/>
      <c r="N938" s="1332"/>
      <c r="O938" s="1332"/>
      <c r="P938" s="1332"/>
      <c r="Q938" s="1332"/>
      <c r="R938" s="1332"/>
      <c r="S938" s="1332"/>
      <c r="T938" s="1333"/>
    </row>
    <row r="939" spans="1:20" ht="15" customHeight="1" x14ac:dyDescent="0.2">
      <c r="A939" s="1334"/>
      <c r="B939" s="1224">
        <v>12</v>
      </c>
      <c r="C939" s="1226"/>
      <c r="D939" s="1442"/>
      <c r="E939" s="1442"/>
      <c r="F939" s="1442"/>
      <c r="G939" s="1317"/>
      <c r="H939" s="1317"/>
      <c r="I939" s="1317"/>
      <c r="J939" s="1317"/>
      <c r="K939" s="1317"/>
      <c r="L939" s="1317"/>
      <c r="M939" s="1332"/>
      <c r="N939" s="1332"/>
      <c r="O939" s="1332"/>
      <c r="P939" s="1332"/>
      <c r="Q939" s="1332"/>
      <c r="R939" s="1332"/>
      <c r="S939" s="1332"/>
      <c r="T939" s="1333"/>
    </row>
    <row r="940" spans="1:20" ht="15" customHeight="1" x14ac:dyDescent="0.2">
      <c r="A940" s="1334"/>
      <c r="B940" s="1224">
        <v>13</v>
      </c>
      <c r="C940" s="1226"/>
      <c r="D940" s="1442"/>
      <c r="E940" s="1442"/>
      <c r="F940" s="1442"/>
      <c r="G940" s="1317"/>
      <c r="H940" s="1317"/>
      <c r="I940" s="1317"/>
      <c r="J940" s="1317"/>
      <c r="K940" s="1317"/>
      <c r="L940" s="1317"/>
      <c r="M940" s="1332"/>
      <c r="N940" s="1332"/>
      <c r="O940" s="1332"/>
      <c r="P940" s="1332"/>
      <c r="Q940" s="1332"/>
      <c r="R940" s="1332"/>
      <c r="S940" s="1332"/>
      <c r="T940" s="1333"/>
    </row>
    <row r="941" spans="1:20" ht="15" customHeight="1" x14ac:dyDescent="0.2">
      <c r="A941" s="1334"/>
      <c r="B941" s="1224">
        <v>14</v>
      </c>
      <c r="C941" s="1226"/>
      <c r="D941" s="1442"/>
      <c r="E941" s="1442"/>
      <c r="F941" s="1442"/>
      <c r="G941" s="1317"/>
      <c r="H941" s="1317"/>
      <c r="I941" s="1317"/>
      <c r="J941" s="1317"/>
      <c r="K941" s="1317"/>
      <c r="L941" s="1317"/>
      <c r="M941" s="1332"/>
      <c r="N941" s="1332"/>
      <c r="O941" s="1332"/>
      <c r="P941" s="1332"/>
      <c r="Q941" s="1332"/>
      <c r="R941" s="1332"/>
      <c r="S941" s="1332"/>
      <c r="T941" s="1333"/>
    </row>
    <row r="942" spans="1:20" ht="15" customHeight="1" x14ac:dyDescent="0.2">
      <c r="A942" s="1334"/>
      <c r="B942" s="1224">
        <v>15</v>
      </c>
      <c r="C942" s="1226"/>
      <c r="D942" s="1442"/>
      <c r="E942" s="1442"/>
      <c r="F942" s="1442"/>
      <c r="G942" s="1317"/>
      <c r="H942" s="1317"/>
      <c r="I942" s="1317"/>
      <c r="J942" s="1317"/>
      <c r="K942" s="1317"/>
      <c r="L942" s="1317"/>
      <c r="M942" s="1332"/>
      <c r="N942" s="1332"/>
      <c r="O942" s="1332"/>
      <c r="P942" s="1332"/>
      <c r="Q942" s="1332"/>
      <c r="R942" s="1332"/>
      <c r="S942" s="1332"/>
      <c r="T942" s="1333"/>
    </row>
    <row r="943" spans="1:20" ht="15" customHeight="1" x14ac:dyDescent="0.2">
      <c r="A943" s="1334"/>
      <c r="B943" s="1224">
        <v>16</v>
      </c>
      <c r="C943" s="1226"/>
      <c r="D943" s="1442"/>
      <c r="E943" s="1442"/>
      <c r="F943" s="1442"/>
      <c r="G943" s="1317"/>
      <c r="H943" s="1317"/>
      <c r="I943" s="1317"/>
      <c r="J943" s="1317"/>
      <c r="K943" s="1317"/>
      <c r="L943" s="1317"/>
      <c r="M943" s="1332"/>
      <c r="N943" s="1332"/>
      <c r="O943" s="1332"/>
      <c r="P943" s="1332"/>
      <c r="Q943" s="1332"/>
      <c r="R943" s="1332"/>
      <c r="S943" s="1332"/>
      <c r="T943" s="1333"/>
    </row>
    <row r="944" spans="1:20" ht="15" customHeight="1" x14ac:dyDescent="0.2">
      <c r="A944" s="1334"/>
      <c r="B944" s="1224">
        <v>17</v>
      </c>
      <c r="C944" s="1226"/>
      <c r="D944" s="1442"/>
      <c r="E944" s="1442"/>
      <c r="F944" s="1442"/>
      <c r="G944" s="1317"/>
      <c r="H944" s="1317"/>
      <c r="I944" s="1317"/>
      <c r="J944" s="1317"/>
      <c r="K944" s="1317"/>
      <c r="L944" s="1317"/>
      <c r="M944" s="1332"/>
      <c r="N944" s="1332"/>
      <c r="O944" s="1332"/>
      <c r="P944" s="1332"/>
      <c r="Q944" s="1332"/>
      <c r="R944" s="1332"/>
      <c r="S944" s="1332"/>
      <c r="T944" s="1333"/>
    </row>
    <row r="945" spans="1:20" ht="15" customHeight="1" x14ac:dyDescent="0.2">
      <c r="A945" s="1334"/>
      <c r="B945" s="1224">
        <v>18</v>
      </c>
      <c r="C945" s="1226"/>
      <c r="D945" s="1442"/>
      <c r="E945" s="1442"/>
      <c r="F945" s="1442"/>
      <c r="G945" s="1317"/>
      <c r="H945" s="1317"/>
      <c r="I945" s="1317"/>
      <c r="J945" s="1317"/>
      <c r="K945" s="1317"/>
      <c r="L945" s="1317"/>
      <c r="M945" s="1332"/>
      <c r="N945" s="1332"/>
      <c r="O945" s="1332"/>
      <c r="P945" s="1332"/>
      <c r="Q945" s="1332"/>
      <c r="R945" s="1332"/>
      <c r="S945" s="1332"/>
      <c r="T945" s="1333"/>
    </row>
    <row r="946" spans="1:20" ht="15" customHeight="1" x14ac:dyDescent="0.2">
      <c r="A946" s="1334"/>
      <c r="B946" s="1224">
        <v>19</v>
      </c>
      <c r="C946" s="1226"/>
      <c r="D946" s="1442"/>
      <c r="E946" s="1442"/>
      <c r="F946" s="1442"/>
      <c r="G946" s="1317"/>
      <c r="H946" s="1317"/>
      <c r="I946" s="1317"/>
      <c r="J946" s="1317"/>
      <c r="K946" s="1317"/>
      <c r="L946" s="1317"/>
      <c r="M946" s="1332"/>
      <c r="N946" s="1332"/>
      <c r="O946" s="1332"/>
      <c r="P946" s="1332"/>
      <c r="Q946" s="1332"/>
      <c r="R946" s="1332"/>
      <c r="S946" s="1332"/>
      <c r="T946" s="1333"/>
    </row>
    <row r="947" spans="1:20" ht="15" customHeight="1" x14ac:dyDescent="0.2">
      <c r="A947" s="1334"/>
      <c r="B947" s="1224">
        <v>20</v>
      </c>
      <c r="C947" s="1226"/>
      <c r="D947" s="1442"/>
      <c r="E947" s="1442"/>
      <c r="F947" s="1442"/>
      <c r="G947" s="1317"/>
      <c r="H947" s="1317"/>
      <c r="I947" s="1317"/>
      <c r="J947" s="1317"/>
      <c r="K947" s="1317"/>
      <c r="L947" s="1317"/>
      <c r="M947" s="1332"/>
      <c r="N947" s="1332"/>
      <c r="O947" s="1332"/>
      <c r="P947" s="1332"/>
      <c r="Q947" s="1332"/>
      <c r="R947" s="1332"/>
      <c r="S947" s="1332"/>
      <c r="T947" s="1333"/>
    </row>
    <row r="948" spans="1:20" ht="15" customHeight="1" x14ac:dyDescent="0.2">
      <c r="A948" s="1334"/>
      <c r="B948" s="1224">
        <v>21</v>
      </c>
      <c r="C948" s="1226"/>
      <c r="D948" s="1442"/>
      <c r="E948" s="1442"/>
      <c r="F948" s="1442"/>
      <c r="G948" s="1317"/>
      <c r="H948" s="1317"/>
      <c r="I948" s="1317"/>
      <c r="J948" s="1317"/>
      <c r="K948" s="1317"/>
      <c r="L948" s="1317"/>
      <c r="M948" s="1332"/>
      <c r="N948" s="1332"/>
      <c r="O948" s="1332"/>
      <c r="P948" s="1332"/>
      <c r="Q948" s="1332"/>
      <c r="R948" s="1332"/>
      <c r="S948" s="1332"/>
      <c r="T948" s="1333"/>
    </row>
    <row r="949" spans="1:20" ht="15" customHeight="1" x14ac:dyDescent="0.2">
      <c r="A949" s="1334"/>
      <c r="B949" s="1224">
        <v>22</v>
      </c>
      <c r="C949" s="1226"/>
      <c r="D949" s="1442"/>
      <c r="E949" s="1442"/>
      <c r="F949" s="1442"/>
      <c r="G949" s="1317"/>
      <c r="H949" s="1317"/>
      <c r="I949" s="1317"/>
      <c r="J949" s="1317"/>
      <c r="K949" s="1317"/>
      <c r="L949" s="1317"/>
      <c r="M949" s="1332"/>
      <c r="N949" s="1332"/>
      <c r="O949" s="1332"/>
      <c r="P949" s="1332"/>
      <c r="Q949" s="1332"/>
      <c r="R949" s="1332"/>
      <c r="S949" s="1332"/>
      <c r="T949" s="1333"/>
    </row>
    <row r="950" spans="1:20" ht="15" customHeight="1" x14ac:dyDescent="0.2">
      <c r="A950" s="1334"/>
      <c r="B950" s="1224">
        <v>23</v>
      </c>
      <c r="C950" s="1226"/>
      <c r="D950" s="1442"/>
      <c r="E950" s="1442"/>
      <c r="F950" s="1442"/>
      <c r="G950" s="1317"/>
      <c r="H950" s="1317"/>
      <c r="I950" s="1317"/>
      <c r="J950" s="1317"/>
      <c r="K950" s="1317"/>
      <c r="L950" s="1317"/>
      <c r="M950" s="1332"/>
      <c r="N950" s="1332"/>
      <c r="O950" s="1332"/>
      <c r="P950" s="1332"/>
      <c r="Q950" s="1332"/>
      <c r="R950" s="1332"/>
      <c r="S950" s="1332"/>
      <c r="T950" s="1333"/>
    </row>
    <row r="951" spans="1:20" ht="15" customHeight="1" x14ac:dyDescent="0.2">
      <c r="A951" s="1334"/>
      <c r="B951" s="1224">
        <v>24</v>
      </c>
      <c r="C951" s="1226"/>
      <c r="D951" s="1442"/>
      <c r="E951" s="1442"/>
      <c r="F951" s="1442"/>
      <c r="G951" s="1317"/>
      <c r="H951" s="1317"/>
      <c r="I951" s="1317"/>
      <c r="J951" s="1317"/>
      <c r="K951" s="1317"/>
      <c r="L951" s="1317"/>
      <c r="M951" s="1332"/>
      <c r="N951" s="1332"/>
      <c r="O951" s="1332"/>
      <c r="P951" s="1332"/>
      <c r="Q951" s="1332"/>
      <c r="R951" s="1332"/>
      <c r="S951" s="1332"/>
      <c r="T951" s="1333"/>
    </row>
    <row r="952" spans="1:20" ht="15" customHeight="1" x14ac:dyDescent="0.2">
      <c r="A952" s="1334"/>
      <c r="B952" s="1224">
        <v>25</v>
      </c>
      <c r="C952" s="1226"/>
      <c r="D952" s="1442"/>
      <c r="E952" s="1442"/>
      <c r="F952" s="1442"/>
      <c r="G952" s="1317"/>
      <c r="H952" s="1317"/>
      <c r="I952" s="1317"/>
      <c r="J952" s="1317"/>
      <c r="K952" s="1317"/>
      <c r="L952" s="1317"/>
      <c r="M952" s="1332"/>
      <c r="N952" s="1332"/>
      <c r="O952" s="1332"/>
      <c r="P952" s="1332"/>
      <c r="Q952" s="1332"/>
      <c r="R952" s="1332"/>
      <c r="S952" s="1332"/>
      <c r="T952" s="1333"/>
    </row>
    <row r="953" spans="1:20" ht="15" customHeight="1" x14ac:dyDescent="0.2">
      <c r="A953" s="1334"/>
      <c r="B953" s="1224">
        <v>26</v>
      </c>
      <c r="C953" s="1226"/>
      <c r="D953" s="1442"/>
      <c r="E953" s="1442"/>
      <c r="F953" s="1442"/>
      <c r="G953" s="1317"/>
      <c r="H953" s="1317"/>
      <c r="I953" s="1317"/>
      <c r="J953" s="1317"/>
      <c r="K953" s="1317"/>
      <c r="L953" s="1317"/>
      <c r="M953" s="1332"/>
      <c r="N953" s="1332"/>
      <c r="O953" s="1332"/>
      <c r="P953" s="1332"/>
      <c r="Q953" s="1332"/>
      <c r="R953" s="1332"/>
      <c r="S953" s="1332"/>
      <c r="T953" s="1333"/>
    </row>
    <row r="954" spans="1:20" ht="15" customHeight="1" x14ac:dyDescent="0.2">
      <c r="A954" s="1334"/>
      <c r="B954" s="1224">
        <v>27</v>
      </c>
      <c r="C954" s="1226"/>
      <c r="D954" s="1442"/>
      <c r="E954" s="1442"/>
      <c r="F954" s="1442"/>
      <c r="G954" s="1317"/>
      <c r="H954" s="1317"/>
      <c r="I954" s="1317"/>
      <c r="J954" s="1317"/>
      <c r="K954" s="1317"/>
      <c r="L954" s="1317"/>
      <c r="M954" s="1332"/>
      <c r="N954" s="1332"/>
      <c r="O954" s="1332"/>
      <c r="P954" s="1332"/>
      <c r="Q954" s="1332"/>
      <c r="R954" s="1332"/>
      <c r="S954" s="1332"/>
      <c r="T954" s="1333"/>
    </row>
    <row r="955" spans="1:20" ht="15" customHeight="1" x14ac:dyDescent="0.2">
      <c r="A955" s="1334"/>
      <c r="B955" s="1224">
        <v>28</v>
      </c>
      <c r="C955" s="1226"/>
      <c r="D955" s="1442"/>
      <c r="E955" s="1442"/>
      <c r="F955" s="1442"/>
      <c r="G955" s="1317"/>
      <c r="H955" s="1317"/>
      <c r="I955" s="1317"/>
      <c r="J955" s="1317"/>
      <c r="K955" s="1317"/>
      <c r="L955" s="1317"/>
      <c r="M955" s="1332"/>
      <c r="N955" s="1332"/>
      <c r="O955" s="1332"/>
      <c r="P955" s="1332"/>
      <c r="Q955" s="1332"/>
      <c r="R955" s="1332"/>
      <c r="S955" s="1332"/>
      <c r="T955" s="1333"/>
    </row>
    <row r="956" spans="1:20" ht="15" customHeight="1" x14ac:dyDescent="0.2">
      <c r="A956" s="1334"/>
      <c r="B956" s="1224">
        <v>29</v>
      </c>
      <c r="C956" s="1226"/>
      <c r="D956" s="1442"/>
      <c r="E956" s="1442"/>
      <c r="F956" s="1442"/>
      <c r="G956" s="1317"/>
      <c r="H956" s="1317"/>
      <c r="I956" s="1317"/>
      <c r="J956" s="1317"/>
      <c r="K956" s="1317"/>
      <c r="L956" s="1317"/>
      <c r="M956" s="1332"/>
      <c r="N956" s="1332"/>
      <c r="O956" s="1332"/>
      <c r="P956" s="1332"/>
      <c r="Q956" s="1332"/>
      <c r="R956" s="1332"/>
      <c r="S956" s="1332"/>
      <c r="T956" s="1333"/>
    </row>
    <row r="957" spans="1:20" ht="15" customHeight="1" x14ac:dyDescent="0.2">
      <c r="A957" s="1334"/>
      <c r="B957" s="1224">
        <v>30</v>
      </c>
      <c r="C957" s="1226"/>
      <c r="D957" s="1442"/>
      <c r="E957" s="1442"/>
      <c r="F957" s="1442"/>
      <c r="G957" s="1317"/>
      <c r="H957" s="1317"/>
      <c r="I957" s="1317"/>
      <c r="J957" s="1317"/>
      <c r="K957" s="1317"/>
      <c r="L957" s="1317"/>
      <c r="M957" s="1332"/>
      <c r="N957" s="1332"/>
      <c r="O957" s="1332"/>
      <c r="P957" s="1332"/>
      <c r="Q957" s="1332"/>
      <c r="R957" s="1332"/>
      <c r="S957" s="1332"/>
      <c r="T957" s="1333"/>
    </row>
    <row r="958" spans="1:20" ht="15" customHeight="1" x14ac:dyDescent="0.2">
      <c r="A958" s="1334"/>
      <c r="B958" s="1224">
        <v>31</v>
      </c>
      <c r="C958" s="1226"/>
      <c r="D958" s="1442"/>
      <c r="E958" s="1442"/>
      <c r="F958" s="1442"/>
      <c r="G958" s="1317"/>
      <c r="H958" s="1317"/>
      <c r="I958" s="1317"/>
      <c r="J958" s="1317"/>
      <c r="K958" s="1317"/>
      <c r="L958" s="1317"/>
      <c r="M958" s="1332"/>
      <c r="N958" s="1332"/>
      <c r="O958" s="1332"/>
      <c r="P958" s="1332"/>
      <c r="Q958" s="1332"/>
      <c r="R958" s="1332"/>
      <c r="S958" s="1332"/>
      <c r="T958" s="1333"/>
    </row>
    <row r="959" spans="1:20" ht="15" customHeight="1" x14ac:dyDescent="0.2">
      <c r="A959" s="1334"/>
      <c r="B959" s="1224">
        <v>32</v>
      </c>
      <c r="C959" s="1226"/>
      <c r="D959" s="1442"/>
      <c r="E959" s="1442"/>
      <c r="F959" s="1442"/>
      <c r="G959" s="1317"/>
      <c r="H959" s="1317"/>
      <c r="I959" s="1317"/>
      <c r="J959" s="1317"/>
      <c r="K959" s="1317"/>
      <c r="L959" s="1317"/>
      <c r="M959" s="1332"/>
      <c r="N959" s="1332"/>
      <c r="O959" s="1332"/>
      <c r="P959" s="1332"/>
      <c r="Q959" s="1332"/>
      <c r="R959" s="1332"/>
      <c r="S959" s="1332"/>
      <c r="T959" s="1333"/>
    </row>
    <row r="960" spans="1:20" ht="15" customHeight="1" x14ac:dyDescent="0.2">
      <c r="A960" s="1334"/>
      <c r="B960" s="1224">
        <v>33</v>
      </c>
      <c r="C960" s="1226"/>
      <c r="D960" s="1442"/>
      <c r="E960" s="1442"/>
      <c r="F960" s="1442"/>
      <c r="G960" s="1317"/>
      <c r="H960" s="1317"/>
      <c r="I960" s="1317"/>
      <c r="J960" s="1317"/>
      <c r="K960" s="1317"/>
      <c r="L960" s="1317"/>
      <c r="M960" s="1332"/>
      <c r="N960" s="1332"/>
      <c r="O960" s="1332"/>
      <c r="P960" s="1332"/>
      <c r="Q960" s="1332"/>
      <c r="R960" s="1332"/>
      <c r="S960" s="1332"/>
      <c r="T960" s="1333"/>
    </row>
    <row r="961" spans="1:20" ht="15" customHeight="1" x14ac:dyDescent="0.2">
      <c r="A961" s="1334"/>
      <c r="B961" s="1224">
        <v>34</v>
      </c>
      <c r="C961" s="1226"/>
      <c r="D961" s="1442"/>
      <c r="E961" s="1442"/>
      <c r="F961" s="1442"/>
      <c r="G961" s="1317"/>
      <c r="H961" s="1317"/>
      <c r="I961" s="1317"/>
      <c r="J961" s="1317"/>
      <c r="K961" s="1317"/>
      <c r="L961" s="1317"/>
      <c r="M961" s="1332"/>
      <c r="N961" s="1332"/>
      <c r="O961" s="1332"/>
      <c r="P961" s="1332"/>
      <c r="Q961" s="1332"/>
      <c r="R961" s="1332"/>
      <c r="S961" s="1332"/>
      <c r="T961" s="1333"/>
    </row>
    <row r="962" spans="1:20" ht="15" customHeight="1" x14ac:dyDescent="0.2">
      <c r="A962" s="1334"/>
      <c r="B962" s="1225">
        <v>35</v>
      </c>
      <c r="C962" s="1227"/>
      <c r="D962" s="1415"/>
      <c r="E962" s="1415"/>
      <c r="F962" s="1415"/>
      <c r="G962" s="1319"/>
      <c r="H962" s="1319"/>
      <c r="I962" s="1319"/>
      <c r="J962" s="1319"/>
      <c r="K962" s="1319"/>
      <c r="L962" s="1319"/>
      <c r="M962" s="1332"/>
      <c r="N962" s="1332"/>
      <c r="O962" s="1332"/>
      <c r="P962" s="1332"/>
      <c r="Q962" s="1332"/>
      <c r="R962" s="1332"/>
      <c r="S962" s="1332"/>
      <c r="T962" s="1333"/>
    </row>
    <row r="963" spans="1:20" ht="15.75" x14ac:dyDescent="0.2">
      <c r="A963" s="1334"/>
      <c r="B963" s="1210"/>
      <c r="C963" s="1210"/>
      <c r="D963" s="1210"/>
      <c r="E963" s="1210"/>
      <c r="F963" s="1210"/>
      <c r="G963" s="1210"/>
      <c r="H963" s="1210"/>
      <c r="I963" s="1210"/>
      <c r="J963" s="1292"/>
      <c r="K963" s="1292"/>
      <c r="L963" s="1292"/>
      <c r="M963" s="1332"/>
      <c r="N963" s="1332"/>
      <c r="O963" s="1332"/>
      <c r="P963" s="1332"/>
      <c r="Q963" s="1332"/>
      <c r="R963" s="1332"/>
      <c r="S963" s="1332"/>
      <c r="T963" s="1333"/>
    </row>
    <row r="964" spans="1:20" s="1542" customFormat="1" ht="30" customHeight="1" x14ac:dyDescent="0.25">
      <c r="A964" s="1245" t="s">
        <v>1283</v>
      </c>
      <c r="B964" s="1210"/>
      <c r="C964" s="1210"/>
      <c r="D964" s="1210"/>
      <c r="E964" s="1210"/>
      <c r="F964" s="1210"/>
      <c r="G964" s="1210"/>
      <c r="H964" s="1210"/>
      <c r="I964" s="1210"/>
      <c r="J964" s="1292"/>
      <c r="K964" s="1292"/>
      <c r="L964" s="1292"/>
      <c r="M964" s="1292"/>
      <c r="N964" s="1292"/>
      <c r="O964" s="1292"/>
      <c r="P964" s="1292"/>
      <c r="Q964" s="1292"/>
      <c r="R964" s="1292"/>
      <c r="S964" s="1292"/>
      <c r="T964" s="1293"/>
    </row>
    <row r="965" spans="1:20" s="1331" customFormat="1" ht="45" customHeight="1" x14ac:dyDescent="0.25">
      <c r="A965" s="1247" t="s">
        <v>1282</v>
      </c>
      <c r="B965" s="50"/>
      <c r="C965" s="50"/>
      <c r="D965" s="50"/>
      <c r="E965" s="50"/>
      <c r="F965" s="50"/>
      <c r="G965" s="50"/>
      <c r="H965" s="50"/>
      <c r="I965" s="50"/>
      <c r="T965" s="1330"/>
    </row>
    <row r="966" spans="1:20" ht="15" customHeight="1" x14ac:dyDescent="0.2">
      <c r="A966" s="1334"/>
      <c r="B966" s="1332"/>
      <c r="C966" s="1332"/>
      <c r="D966" s="1332"/>
      <c r="E966" s="1332"/>
      <c r="F966" s="1332"/>
      <c r="G966" s="1332"/>
      <c r="H966" s="1332"/>
      <c r="I966" s="1332"/>
      <c r="J966" s="1332"/>
      <c r="K966" s="1332"/>
      <c r="L966" s="1332"/>
      <c r="M966" s="1332"/>
      <c r="N966" s="1332"/>
      <c r="O966" s="1332"/>
      <c r="P966" s="1332"/>
      <c r="Q966" s="1332"/>
      <c r="R966" s="1332"/>
      <c r="S966" s="1332"/>
      <c r="T966" s="1333"/>
    </row>
    <row r="967" spans="1:20" ht="15" customHeight="1" x14ac:dyDescent="0.2">
      <c r="A967" s="1334"/>
      <c r="B967" s="1655" t="s">
        <v>1084</v>
      </c>
      <c r="C967" s="1204">
        <v>41715</v>
      </c>
      <c r="D967" s="1203">
        <v>41716</v>
      </c>
      <c r="E967" s="1203">
        <v>41717</v>
      </c>
      <c r="F967" s="1203">
        <v>41718</v>
      </c>
      <c r="G967" s="1201">
        <v>41719</v>
      </c>
      <c r="H967" s="1201">
        <v>41722</v>
      </c>
      <c r="I967" s="1201">
        <v>41723</v>
      </c>
      <c r="J967" s="1201">
        <v>41724</v>
      </c>
      <c r="K967" s="1201">
        <v>41725</v>
      </c>
      <c r="L967" s="1201">
        <v>41726</v>
      </c>
      <c r="M967" s="1332"/>
      <c r="N967" s="1332"/>
      <c r="O967" s="1332"/>
      <c r="P967" s="1332"/>
      <c r="Q967" s="1332"/>
      <c r="R967" s="1332"/>
      <c r="S967" s="1332"/>
      <c r="T967" s="1333"/>
    </row>
    <row r="968" spans="1:20" ht="15" customHeight="1" x14ac:dyDescent="0.2">
      <c r="A968" s="1334"/>
      <c r="B968" s="1223">
        <v>1</v>
      </c>
      <c r="C968" s="1228"/>
      <c r="D968" s="1219"/>
      <c r="E968" s="1219"/>
      <c r="F968" s="1219"/>
      <c r="G968" s="1318"/>
      <c r="H968" s="1318"/>
      <c r="I968" s="1318"/>
      <c r="J968" s="1318"/>
      <c r="K968" s="1318"/>
      <c r="L968" s="1318"/>
      <c r="M968" s="1332"/>
      <c r="N968" s="1332"/>
      <c r="O968" s="1332"/>
      <c r="P968" s="1332"/>
      <c r="Q968" s="1332"/>
      <c r="R968" s="1332"/>
      <c r="S968" s="1332"/>
      <c r="T968" s="1333"/>
    </row>
    <row r="969" spans="1:20" ht="15" customHeight="1" x14ac:dyDescent="0.2">
      <c r="A969" s="1334"/>
      <c r="B969" s="1224">
        <v>2</v>
      </c>
      <c r="C969" s="1226"/>
      <c r="D969" s="1442"/>
      <c r="E969" s="1442"/>
      <c r="F969" s="1442"/>
      <c r="G969" s="1317"/>
      <c r="H969" s="1317"/>
      <c r="I969" s="1317"/>
      <c r="J969" s="1317"/>
      <c r="K969" s="1317"/>
      <c r="L969" s="1317"/>
      <c r="M969" s="1332"/>
      <c r="N969" s="1332"/>
      <c r="O969" s="1332"/>
      <c r="P969" s="1332"/>
      <c r="Q969" s="1332"/>
      <c r="R969" s="1332"/>
      <c r="S969" s="1332"/>
      <c r="T969" s="1333"/>
    </row>
    <row r="970" spans="1:20" ht="15" customHeight="1" x14ac:dyDescent="0.2">
      <c r="A970" s="1334"/>
      <c r="B970" s="1224">
        <v>3</v>
      </c>
      <c r="C970" s="1226"/>
      <c r="D970" s="1442"/>
      <c r="E970" s="1442"/>
      <c r="F970" s="1442"/>
      <c r="G970" s="1317"/>
      <c r="H970" s="1317"/>
      <c r="I970" s="1317"/>
      <c r="J970" s="1317"/>
      <c r="K970" s="1317"/>
      <c r="L970" s="1317"/>
      <c r="M970" s="1332"/>
      <c r="N970" s="1332"/>
      <c r="O970" s="1332"/>
      <c r="P970" s="1332"/>
      <c r="Q970" s="1332"/>
      <c r="R970" s="1332"/>
      <c r="S970" s="1332"/>
      <c r="T970" s="1333"/>
    </row>
    <row r="971" spans="1:20" ht="15" customHeight="1" x14ac:dyDescent="0.2">
      <c r="A971" s="1334"/>
      <c r="B971" s="1224">
        <v>4</v>
      </c>
      <c r="C971" s="1226"/>
      <c r="D971" s="1442"/>
      <c r="E971" s="1442"/>
      <c r="F971" s="1442"/>
      <c r="G971" s="1317"/>
      <c r="H971" s="1317"/>
      <c r="I971" s="1317"/>
      <c r="J971" s="1317"/>
      <c r="K971" s="1317"/>
      <c r="L971" s="1317"/>
      <c r="M971" s="1332"/>
      <c r="N971" s="1332"/>
      <c r="O971" s="1332"/>
      <c r="P971" s="1332"/>
      <c r="Q971" s="1332"/>
      <c r="R971" s="1332"/>
      <c r="S971" s="1332"/>
      <c r="T971" s="1333"/>
    </row>
    <row r="972" spans="1:20" ht="15" customHeight="1" x14ac:dyDescent="0.2">
      <c r="A972" s="1334"/>
      <c r="B972" s="1224">
        <v>5</v>
      </c>
      <c r="C972" s="1226"/>
      <c r="D972" s="1442"/>
      <c r="E972" s="1442"/>
      <c r="F972" s="1442"/>
      <c r="G972" s="1317"/>
      <c r="H972" s="1317"/>
      <c r="I972" s="1317"/>
      <c r="J972" s="1317"/>
      <c r="K972" s="1317"/>
      <c r="L972" s="1317"/>
      <c r="M972" s="1332"/>
      <c r="N972" s="1332"/>
      <c r="O972" s="1332"/>
      <c r="P972" s="1332"/>
      <c r="Q972" s="1332"/>
      <c r="R972" s="1332"/>
      <c r="S972" s="1332"/>
      <c r="T972" s="1333"/>
    </row>
    <row r="973" spans="1:20" ht="15" customHeight="1" x14ac:dyDescent="0.2">
      <c r="A973" s="1334"/>
      <c r="B973" s="1224">
        <v>6</v>
      </c>
      <c r="C973" s="1226"/>
      <c r="D973" s="1442"/>
      <c r="E973" s="1442"/>
      <c r="F973" s="1442"/>
      <c r="G973" s="1317"/>
      <c r="H973" s="1317"/>
      <c r="I973" s="1317"/>
      <c r="J973" s="1317"/>
      <c r="K973" s="1317"/>
      <c r="L973" s="1317"/>
      <c r="M973" s="1332"/>
      <c r="N973" s="1332"/>
      <c r="O973" s="1332"/>
      <c r="P973" s="1332"/>
      <c r="Q973" s="1332"/>
      <c r="R973" s="1332"/>
      <c r="S973" s="1332"/>
      <c r="T973" s="1333"/>
    </row>
    <row r="974" spans="1:20" ht="15" customHeight="1" x14ac:dyDescent="0.2">
      <c r="A974" s="1334"/>
      <c r="B974" s="1224">
        <v>7</v>
      </c>
      <c r="C974" s="1226"/>
      <c r="D974" s="1442"/>
      <c r="E974" s="1442"/>
      <c r="F974" s="1442"/>
      <c r="G974" s="1317"/>
      <c r="H974" s="1317"/>
      <c r="I974" s="1317"/>
      <c r="J974" s="1317"/>
      <c r="K974" s="1317"/>
      <c r="L974" s="1317"/>
      <c r="M974" s="1332"/>
      <c r="N974" s="1332"/>
      <c r="O974" s="1332"/>
      <c r="P974" s="1332"/>
      <c r="Q974" s="1332"/>
      <c r="R974" s="1332"/>
      <c r="S974" s="1332"/>
      <c r="T974" s="1333"/>
    </row>
    <row r="975" spans="1:20" ht="15" customHeight="1" x14ac:dyDescent="0.2">
      <c r="A975" s="1334"/>
      <c r="B975" s="1224">
        <v>8</v>
      </c>
      <c r="C975" s="1226"/>
      <c r="D975" s="1442"/>
      <c r="E975" s="1442"/>
      <c r="F975" s="1442"/>
      <c r="G975" s="1317"/>
      <c r="H975" s="1317"/>
      <c r="I975" s="1317"/>
      <c r="J975" s="1317"/>
      <c r="K975" s="1317"/>
      <c r="L975" s="1317"/>
      <c r="M975" s="1332"/>
      <c r="N975" s="1332"/>
      <c r="O975" s="1332"/>
      <c r="P975" s="1332"/>
      <c r="Q975" s="1332"/>
      <c r="R975" s="1332"/>
      <c r="S975" s="1332"/>
      <c r="T975" s="1333"/>
    </row>
    <row r="976" spans="1:20" ht="15" customHeight="1" x14ac:dyDescent="0.2">
      <c r="A976" s="1334"/>
      <c r="B976" s="1224">
        <v>9</v>
      </c>
      <c r="C976" s="1226"/>
      <c r="D976" s="1442"/>
      <c r="E976" s="1442"/>
      <c r="F976" s="1442"/>
      <c r="G976" s="1317"/>
      <c r="H976" s="1317"/>
      <c r="I976" s="1317"/>
      <c r="J976" s="1317"/>
      <c r="K976" s="1317"/>
      <c r="L976" s="1317"/>
      <c r="M976" s="1332"/>
      <c r="N976" s="1332"/>
      <c r="O976" s="1332"/>
      <c r="P976" s="1332"/>
      <c r="Q976" s="1332"/>
      <c r="R976" s="1332"/>
      <c r="S976" s="1332"/>
      <c r="T976" s="1333"/>
    </row>
    <row r="977" spans="1:20" ht="15" customHeight="1" x14ac:dyDescent="0.2">
      <c r="A977" s="1334"/>
      <c r="B977" s="1224">
        <v>10</v>
      </c>
      <c r="C977" s="1226"/>
      <c r="D977" s="1442"/>
      <c r="E977" s="1442"/>
      <c r="F977" s="1442"/>
      <c r="G977" s="1317"/>
      <c r="H977" s="1317"/>
      <c r="I977" s="1317"/>
      <c r="J977" s="1317"/>
      <c r="K977" s="1317"/>
      <c r="L977" s="1317"/>
      <c r="M977" s="1332"/>
      <c r="N977" s="1332"/>
      <c r="O977" s="1332"/>
      <c r="P977" s="1332"/>
      <c r="Q977" s="1332"/>
      <c r="R977" s="1332"/>
      <c r="S977" s="1332"/>
      <c r="T977" s="1333"/>
    </row>
    <row r="978" spans="1:20" ht="15" customHeight="1" x14ac:dyDescent="0.2">
      <c r="A978" s="1334"/>
      <c r="B978" s="1224">
        <v>11</v>
      </c>
      <c r="C978" s="1226"/>
      <c r="D978" s="1442"/>
      <c r="E978" s="1442"/>
      <c r="F978" s="1442"/>
      <c r="G978" s="1317"/>
      <c r="H978" s="1317"/>
      <c r="I978" s="1317"/>
      <c r="J978" s="1317"/>
      <c r="K978" s="1317"/>
      <c r="L978" s="1317"/>
      <c r="M978" s="1332"/>
      <c r="N978" s="1332"/>
      <c r="O978" s="1332"/>
      <c r="P978" s="1332"/>
      <c r="Q978" s="1332"/>
      <c r="R978" s="1332"/>
      <c r="S978" s="1332"/>
      <c r="T978" s="1333"/>
    </row>
    <row r="979" spans="1:20" ht="15" customHeight="1" x14ac:dyDescent="0.2">
      <c r="A979" s="1334"/>
      <c r="B979" s="1224">
        <v>12</v>
      </c>
      <c r="C979" s="1226"/>
      <c r="D979" s="1442"/>
      <c r="E979" s="1442"/>
      <c r="F979" s="1442"/>
      <c r="G979" s="1317"/>
      <c r="H979" s="1317"/>
      <c r="I979" s="1317"/>
      <c r="J979" s="1317"/>
      <c r="K979" s="1317"/>
      <c r="L979" s="1317"/>
      <c r="M979" s="1332"/>
      <c r="N979" s="1332"/>
      <c r="O979" s="1332"/>
      <c r="P979" s="1332"/>
      <c r="Q979" s="1332"/>
      <c r="R979" s="1332"/>
      <c r="S979" s="1332"/>
      <c r="T979" s="1333"/>
    </row>
    <row r="980" spans="1:20" ht="15" customHeight="1" x14ac:dyDescent="0.2">
      <c r="A980" s="1334"/>
      <c r="B980" s="1224">
        <v>13</v>
      </c>
      <c r="C980" s="1226"/>
      <c r="D980" s="1442"/>
      <c r="E980" s="1442"/>
      <c r="F980" s="1442"/>
      <c r="G980" s="1317"/>
      <c r="H980" s="1317"/>
      <c r="I980" s="1317"/>
      <c r="J980" s="1317"/>
      <c r="K980" s="1317"/>
      <c r="L980" s="1317"/>
      <c r="M980" s="1332"/>
      <c r="N980" s="1332"/>
      <c r="O980" s="1332"/>
      <c r="P980" s="1332"/>
      <c r="Q980" s="1332"/>
      <c r="R980" s="1332"/>
      <c r="S980" s="1332"/>
      <c r="T980" s="1333"/>
    </row>
    <row r="981" spans="1:20" ht="15" customHeight="1" x14ac:dyDescent="0.2">
      <c r="A981" s="1334"/>
      <c r="B981" s="1224">
        <v>14</v>
      </c>
      <c r="C981" s="1226"/>
      <c r="D981" s="1442"/>
      <c r="E981" s="1442"/>
      <c r="F981" s="1442"/>
      <c r="G981" s="1317"/>
      <c r="H981" s="1317"/>
      <c r="I981" s="1317"/>
      <c r="J981" s="1317"/>
      <c r="K981" s="1317"/>
      <c r="L981" s="1317"/>
      <c r="M981" s="1332"/>
      <c r="N981" s="1332"/>
      <c r="O981" s="1332"/>
      <c r="P981" s="1332"/>
      <c r="Q981" s="1332"/>
      <c r="R981" s="1332"/>
      <c r="S981" s="1332"/>
      <c r="T981" s="1333"/>
    </row>
    <row r="982" spans="1:20" ht="15" customHeight="1" x14ac:dyDescent="0.2">
      <c r="A982" s="1334"/>
      <c r="B982" s="1224">
        <v>15</v>
      </c>
      <c r="C982" s="1226"/>
      <c r="D982" s="1442"/>
      <c r="E982" s="1442"/>
      <c r="F982" s="1442"/>
      <c r="G982" s="1317"/>
      <c r="H982" s="1317"/>
      <c r="I982" s="1317"/>
      <c r="J982" s="1317"/>
      <c r="K982" s="1317"/>
      <c r="L982" s="1317"/>
      <c r="M982" s="1332"/>
      <c r="N982" s="1332"/>
      <c r="O982" s="1332"/>
      <c r="P982" s="1332"/>
      <c r="Q982" s="1332"/>
      <c r="R982" s="1332"/>
      <c r="S982" s="1332"/>
      <c r="T982" s="1333"/>
    </row>
    <row r="983" spans="1:20" ht="15" customHeight="1" x14ac:dyDescent="0.2">
      <c r="A983" s="1334"/>
      <c r="B983" s="1224">
        <v>16</v>
      </c>
      <c r="C983" s="1226"/>
      <c r="D983" s="1442"/>
      <c r="E983" s="1442"/>
      <c r="F983" s="1442"/>
      <c r="G983" s="1317"/>
      <c r="H983" s="1317"/>
      <c r="I983" s="1317"/>
      <c r="J983" s="1317"/>
      <c r="K983" s="1317"/>
      <c r="L983" s="1317"/>
      <c r="M983" s="1332"/>
      <c r="N983" s="1332"/>
      <c r="O983" s="1332"/>
      <c r="P983" s="1332"/>
      <c r="Q983" s="1332"/>
      <c r="R983" s="1332"/>
      <c r="S983" s="1332"/>
      <c r="T983" s="1333"/>
    </row>
    <row r="984" spans="1:20" ht="15" customHeight="1" x14ac:dyDescent="0.2">
      <c r="A984" s="1334"/>
      <c r="B984" s="1224">
        <v>17</v>
      </c>
      <c r="C984" s="1226"/>
      <c r="D984" s="1442"/>
      <c r="E984" s="1442"/>
      <c r="F984" s="1442"/>
      <c r="G984" s="1317"/>
      <c r="H984" s="1317"/>
      <c r="I984" s="1317"/>
      <c r="J984" s="1317"/>
      <c r="K984" s="1317"/>
      <c r="L984" s="1317"/>
      <c r="M984" s="1332"/>
      <c r="N984" s="1332"/>
      <c r="O984" s="1332"/>
      <c r="P984" s="1332"/>
      <c r="Q984" s="1332"/>
      <c r="R984" s="1332"/>
      <c r="S984" s="1332"/>
      <c r="T984" s="1333"/>
    </row>
    <row r="985" spans="1:20" ht="15" customHeight="1" x14ac:dyDescent="0.2">
      <c r="A985" s="1334"/>
      <c r="B985" s="1224">
        <v>18</v>
      </c>
      <c r="C985" s="1226"/>
      <c r="D985" s="1442"/>
      <c r="E985" s="1442"/>
      <c r="F985" s="1442"/>
      <c r="G985" s="1317"/>
      <c r="H985" s="1317"/>
      <c r="I985" s="1317"/>
      <c r="J985" s="1317"/>
      <c r="K985" s="1317"/>
      <c r="L985" s="1317"/>
      <c r="M985" s="1332"/>
      <c r="N985" s="1332"/>
      <c r="O985" s="1332"/>
      <c r="P985" s="1332"/>
      <c r="Q985" s="1332"/>
      <c r="R985" s="1332"/>
      <c r="S985" s="1332"/>
      <c r="T985" s="1333"/>
    </row>
    <row r="986" spans="1:20" ht="15" customHeight="1" x14ac:dyDescent="0.2">
      <c r="A986" s="1334"/>
      <c r="B986" s="1224">
        <v>19</v>
      </c>
      <c r="C986" s="1226"/>
      <c r="D986" s="1442"/>
      <c r="E986" s="1442"/>
      <c r="F986" s="1442"/>
      <c r="G986" s="1317"/>
      <c r="H986" s="1317"/>
      <c r="I986" s="1317"/>
      <c r="J986" s="1317"/>
      <c r="K986" s="1317"/>
      <c r="L986" s="1317"/>
      <c r="M986" s="1332"/>
      <c r="N986" s="1332"/>
      <c r="O986" s="1332"/>
      <c r="P986" s="1332"/>
      <c r="Q986" s="1332"/>
      <c r="R986" s="1332"/>
      <c r="S986" s="1332"/>
      <c r="T986" s="1333"/>
    </row>
    <row r="987" spans="1:20" ht="15" customHeight="1" x14ac:dyDescent="0.2">
      <c r="A987" s="1334"/>
      <c r="B987" s="1224">
        <v>20</v>
      </c>
      <c r="C987" s="1226"/>
      <c r="D987" s="1442"/>
      <c r="E987" s="1442"/>
      <c r="F987" s="1442"/>
      <c r="G987" s="1317"/>
      <c r="H987" s="1317"/>
      <c r="I987" s="1317"/>
      <c r="J987" s="1317"/>
      <c r="K987" s="1317"/>
      <c r="L987" s="1317"/>
      <c r="M987" s="1332"/>
      <c r="N987" s="1332"/>
      <c r="O987" s="1332"/>
      <c r="P987" s="1332"/>
      <c r="Q987" s="1332"/>
      <c r="R987" s="1332"/>
      <c r="S987" s="1332"/>
      <c r="T987" s="1333"/>
    </row>
    <row r="988" spans="1:20" ht="15" customHeight="1" x14ac:dyDescent="0.2">
      <c r="A988" s="1334"/>
      <c r="B988" s="1224">
        <v>21</v>
      </c>
      <c r="C988" s="1226"/>
      <c r="D988" s="1442"/>
      <c r="E988" s="1442"/>
      <c r="F988" s="1442"/>
      <c r="G988" s="1317"/>
      <c r="H988" s="1317"/>
      <c r="I988" s="1317"/>
      <c r="J988" s="1317"/>
      <c r="K988" s="1317"/>
      <c r="L988" s="1317"/>
      <c r="M988" s="1332"/>
      <c r="N988" s="1332"/>
      <c r="O988" s="1332"/>
      <c r="P988" s="1332"/>
      <c r="Q988" s="1332"/>
      <c r="R988" s="1332"/>
      <c r="S988" s="1332"/>
      <c r="T988" s="1333"/>
    </row>
    <row r="989" spans="1:20" ht="15" customHeight="1" x14ac:dyDescent="0.2">
      <c r="A989" s="1334"/>
      <c r="B989" s="1224">
        <v>22</v>
      </c>
      <c r="C989" s="1226"/>
      <c r="D989" s="1442"/>
      <c r="E989" s="1442"/>
      <c r="F989" s="1442"/>
      <c r="G989" s="1317"/>
      <c r="H989" s="1317"/>
      <c r="I989" s="1317"/>
      <c r="J989" s="1317"/>
      <c r="K989" s="1317"/>
      <c r="L989" s="1317"/>
      <c r="M989" s="1332"/>
      <c r="N989" s="1332"/>
      <c r="O989" s="1332"/>
      <c r="P989" s="1332"/>
      <c r="Q989" s="1332"/>
      <c r="R989" s="1332"/>
      <c r="S989" s="1332"/>
      <c r="T989" s="1333"/>
    </row>
    <row r="990" spans="1:20" ht="15" customHeight="1" x14ac:dyDescent="0.2">
      <c r="A990" s="1334"/>
      <c r="B990" s="1224">
        <v>23</v>
      </c>
      <c r="C990" s="1226"/>
      <c r="D990" s="1442"/>
      <c r="E990" s="1442"/>
      <c r="F990" s="1442"/>
      <c r="G990" s="1317"/>
      <c r="H990" s="1317"/>
      <c r="I990" s="1317"/>
      <c r="J990" s="1317"/>
      <c r="K990" s="1317"/>
      <c r="L990" s="1317"/>
      <c r="M990" s="1332"/>
      <c r="N990" s="1332"/>
      <c r="O990" s="1332"/>
      <c r="P990" s="1332"/>
      <c r="Q990" s="1332"/>
      <c r="R990" s="1332"/>
      <c r="S990" s="1332"/>
      <c r="T990" s="1333"/>
    </row>
    <row r="991" spans="1:20" ht="15" customHeight="1" x14ac:dyDescent="0.2">
      <c r="A991" s="1334"/>
      <c r="B991" s="1224">
        <v>24</v>
      </c>
      <c r="C991" s="1226"/>
      <c r="D991" s="1442"/>
      <c r="E991" s="1442"/>
      <c r="F991" s="1442"/>
      <c r="G991" s="1317"/>
      <c r="H991" s="1317"/>
      <c r="I991" s="1317"/>
      <c r="J991" s="1317"/>
      <c r="K991" s="1317"/>
      <c r="L991" s="1317"/>
      <c r="M991" s="1332"/>
      <c r="N991" s="1332"/>
      <c r="O991" s="1332"/>
      <c r="P991" s="1332"/>
      <c r="Q991" s="1332"/>
      <c r="R991" s="1332"/>
      <c r="S991" s="1332"/>
      <c r="T991" s="1333"/>
    </row>
    <row r="992" spans="1:20" ht="15" customHeight="1" x14ac:dyDescent="0.2">
      <c r="A992" s="1334"/>
      <c r="B992" s="1224">
        <v>25</v>
      </c>
      <c r="C992" s="1226"/>
      <c r="D992" s="1442"/>
      <c r="E992" s="1442"/>
      <c r="F992" s="1442"/>
      <c r="G992" s="1317"/>
      <c r="H992" s="1317"/>
      <c r="I992" s="1317"/>
      <c r="J992" s="1317"/>
      <c r="K992" s="1317"/>
      <c r="L992" s="1317"/>
      <c r="M992" s="1332"/>
      <c r="N992" s="1332"/>
      <c r="O992" s="1332"/>
      <c r="P992" s="1332"/>
      <c r="Q992" s="1332"/>
      <c r="R992" s="1332"/>
      <c r="S992" s="1332"/>
      <c r="T992" s="1333"/>
    </row>
    <row r="993" spans="1:20" ht="15" customHeight="1" x14ac:dyDescent="0.2">
      <c r="A993" s="1334"/>
      <c r="B993" s="1224">
        <v>26</v>
      </c>
      <c r="C993" s="1226"/>
      <c r="D993" s="1442"/>
      <c r="E993" s="1442"/>
      <c r="F993" s="1442"/>
      <c r="G993" s="1317"/>
      <c r="H993" s="1317"/>
      <c r="I993" s="1317"/>
      <c r="J993" s="1317"/>
      <c r="K993" s="1317"/>
      <c r="L993" s="1317"/>
      <c r="M993" s="1332"/>
      <c r="N993" s="1332"/>
      <c r="O993" s="1332"/>
      <c r="P993" s="1332"/>
      <c r="Q993" s="1332"/>
      <c r="R993" s="1332"/>
      <c r="S993" s="1332"/>
      <c r="T993" s="1333"/>
    </row>
    <row r="994" spans="1:20" ht="15" customHeight="1" x14ac:dyDescent="0.2">
      <c r="A994" s="1334"/>
      <c r="B994" s="1224">
        <v>27</v>
      </c>
      <c r="C994" s="1226"/>
      <c r="D994" s="1442"/>
      <c r="E994" s="1442"/>
      <c r="F994" s="1442"/>
      <c r="G994" s="1317"/>
      <c r="H994" s="1317"/>
      <c r="I994" s="1317"/>
      <c r="J994" s="1317"/>
      <c r="K994" s="1317"/>
      <c r="L994" s="1317"/>
      <c r="M994" s="1332"/>
      <c r="N994" s="1332"/>
      <c r="O994" s="1332"/>
      <c r="P994" s="1332"/>
      <c r="Q994" s="1332"/>
      <c r="R994" s="1332"/>
      <c r="S994" s="1332"/>
      <c r="T994" s="1333"/>
    </row>
    <row r="995" spans="1:20" ht="15" customHeight="1" x14ac:dyDescent="0.2">
      <c r="A995" s="1334"/>
      <c r="B995" s="1224">
        <v>28</v>
      </c>
      <c r="C995" s="1226"/>
      <c r="D995" s="1442"/>
      <c r="E995" s="1442"/>
      <c r="F995" s="1442"/>
      <c r="G995" s="1317"/>
      <c r="H995" s="1317"/>
      <c r="I995" s="1317"/>
      <c r="J995" s="1317"/>
      <c r="K995" s="1317"/>
      <c r="L995" s="1317"/>
      <c r="M995" s="1332"/>
      <c r="N995" s="1332"/>
      <c r="O995" s="1332"/>
      <c r="P995" s="1332"/>
      <c r="Q995" s="1332"/>
      <c r="R995" s="1332"/>
      <c r="S995" s="1332"/>
      <c r="T995" s="1333"/>
    </row>
    <row r="996" spans="1:20" ht="15" customHeight="1" x14ac:dyDescent="0.2">
      <c r="A996" s="1334"/>
      <c r="B996" s="1224">
        <v>29</v>
      </c>
      <c r="C996" s="1226"/>
      <c r="D996" s="1442"/>
      <c r="E996" s="1442"/>
      <c r="F996" s="1442"/>
      <c r="G996" s="1317"/>
      <c r="H996" s="1317"/>
      <c r="I996" s="1317"/>
      <c r="J996" s="1317"/>
      <c r="K996" s="1317"/>
      <c r="L996" s="1317"/>
      <c r="M996" s="1332"/>
      <c r="N996" s="1332"/>
      <c r="O996" s="1332"/>
      <c r="P996" s="1332"/>
      <c r="Q996" s="1332"/>
      <c r="R996" s="1332"/>
      <c r="S996" s="1332"/>
      <c r="T996" s="1333"/>
    </row>
    <row r="997" spans="1:20" ht="15" customHeight="1" x14ac:dyDescent="0.2">
      <c r="A997" s="1334"/>
      <c r="B997" s="1224">
        <v>30</v>
      </c>
      <c r="C997" s="1226"/>
      <c r="D997" s="1442"/>
      <c r="E997" s="1442"/>
      <c r="F997" s="1442"/>
      <c r="G997" s="1317"/>
      <c r="H997" s="1317"/>
      <c r="I997" s="1317"/>
      <c r="J997" s="1317"/>
      <c r="K997" s="1317"/>
      <c r="L997" s="1317"/>
      <c r="M997" s="1332"/>
      <c r="N997" s="1332"/>
      <c r="O997" s="1332"/>
      <c r="P997" s="1332"/>
      <c r="Q997" s="1332"/>
      <c r="R997" s="1332"/>
      <c r="S997" s="1332"/>
      <c r="T997" s="1333"/>
    </row>
    <row r="998" spans="1:20" ht="15" customHeight="1" x14ac:dyDescent="0.2">
      <c r="A998" s="1334"/>
      <c r="B998" s="1224">
        <v>31</v>
      </c>
      <c r="C998" s="1226"/>
      <c r="D998" s="1442"/>
      <c r="E998" s="1442"/>
      <c r="F998" s="1442"/>
      <c r="G998" s="1317"/>
      <c r="H998" s="1317"/>
      <c r="I998" s="1317"/>
      <c r="J998" s="1317"/>
      <c r="K998" s="1317"/>
      <c r="L998" s="1317"/>
      <c r="M998" s="1332"/>
      <c r="N998" s="1332"/>
      <c r="O998" s="1332"/>
      <c r="P998" s="1332"/>
      <c r="Q998" s="1332"/>
      <c r="R998" s="1332"/>
      <c r="S998" s="1332"/>
      <c r="T998" s="1333"/>
    </row>
    <row r="999" spans="1:20" ht="15" customHeight="1" x14ac:dyDescent="0.2">
      <c r="A999" s="1334"/>
      <c r="B999" s="1224">
        <v>32</v>
      </c>
      <c r="C999" s="1226"/>
      <c r="D999" s="1442"/>
      <c r="E999" s="1442"/>
      <c r="F999" s="1442"/>
      <c r="G999" s="1317"/>
      <c r="H999" s="1317"/>
      <c r="I999" s="1317"/>
      <c r="J999" s="1317"/>
      <c r="K999" s="1317"/>
      <c r="L999" s="1317"/>
      <c r="M999" s="1332"/>
      <c r="N999" s="1332"/>
      <c r="O999" s="1332"/>
      <c r="P999" s="1332"/>
      <c r="Q999" s="1332"/>
      <c r="R999" s="1332"/>
      <c r="S999" s="1332"/>
      <c r="T999" s="1333"/>
    </row>
    <row r="1000" spans="1:20" ht="15" customHeight="1" x14ac:dyDescent="0.2">
      <c r="A1000" s="1334"/>
      <c r="B1000" s="1224">
        <v>33</v>
      </c>
      <c r="C1000" s="1226"/>
      <c r="D1000" s="1442"/>
      <c r="E1000" s="1442"/>
      <c r="F1000" s="1442"/>
      <c r="G1000" s="1317"/>
      <c r="H1000" s="1317"/>
      <c r="I1000" s="1317"/>
      <c r="J1000" s="1317"/>
      <c r="K1000" s="1317"/>
      <c r="L1000" s="1317"/>
      <c r="M1000" s="1332"/>
      <c r="N1000" s="1332"/>
      <c r="O1000" s="1332"/>
      <c r="P1000" s="1332"/>
      <c r="Q1000" s="1332"/>
      <c r="R1000" s="1332"/>
      <c r="S1000" s="1332"/>
      <c r="T1000" s="1333"/>
    </row>
    <row r="1001" spans="1:20" ht="15" customHeight="1" x14ac:dyDescent="0.2">
      <c r="A1001" s="1334"/>
      <c r="B1001" s="1224">
        <v>34</v>
      </c>
      <c r="C1001" s="1226"/>
      <c r="D1001" s="1442"/>
      <c r="E1001" s="1442"/>
      <c r="F1001" s="1442"/>
      <c r="G1001" s="1317"/>
      <c r="H1001" s="1317"/>
      <c r="I1001" s="1317"/>
      <c r="J1001" s="1317"/>
      <c r="K1001" s="1317"/>
      <c r="L1001" s="1317"/>
      <c r="M1001" s="1332"/>
      <c r="N1001" s="1332"/>
      <c r="O1001" s="1332"/>
      <c r="P1001" s="1332"/>
      <c r="Q1001" s="1332"/>
      <c r="R1001" s="1332"/>
      <c r="S1001" s="1332"/>
      <c r="T1001" s="1333"/>
    </row>
    <row r="1002" spans="1:20" ht="15" customHeight="1" x14ac:dyDescent="0.2">
      <c r="A1002" s="1334"/>
      <c r="B1002" s="1225">
        <v>35</v>
      </c>
      <c r="C1002" s="1227"/>
      <c r="D1002" s="1415"/>
      <c r="E1002" s="1415"/>
      <c r="F1002" s="1415"/>
      <c r="G1002" s="1319"/>
      <c r="H1002" s="1319"/>
      <c r="I1002" s="1319"/>
      <c r="J1002" s="1319"/>
      <c r="K1002" s="1319"/>
      <c r="L1002" s="1319"/>
      <c r="M1002" s="1332"/>
      <c r="N1002" s="1332"/>
      <c r="O1002" s="1332"/>
      <c r="P1002" s="1332"/>
      <c r="Q1002" s="1332"/>
      <c r="R1002" s="1332"/>
      <c r="S1002" s="1332"/>
      <c r="T1002" s="1333"/>
    </row>
    <row r="1003" spans="1:20" s="1212" customFormat="1" ht="45" customHeight="1" x14ac:dyDescent="0.25">
      <c r="A1003" s="1247" t="s">
        <v>1284</v>
      </c>
      <c r="B1003" s="50"/>
      <c r="C1003" s="50"/>
      <c r="D1003" s="50"/>
      <c r="E1003" s="50"/>
      <c r="F1003" s="50"/>
      <c r="G1003" s="50"/>
      <c r="H1003" s="50"/>
      <c r="I1003" s="50"/>
      <c r="J1003" s="1331"/>
      <c r="K1003" s="1331"/>
      <c r="L1003" s="1331"/>
      <c r="M1003" s="1331"/>
      <c r="N1003" s="1331"/>
      <c r="O1003" s="1331"/>
      <c r="P1003" s="1331"/>
      <c r="Q1003" s="1331"/>
      <c r="R1003" s="1331"/>
      <c r="S1003" s="1331"/>
      <c r="T1003" s="1330"/>
    </row>
    <row r="1004" spans="1:20" ht="15" customHeight="1" x14ac:dyDescent="0.2">
      <c r="A1004" s="1334"/>
      <c r="B1004" s="1332"/>
      <c r="C1004" s="1332"/>
      <c r="D1004" s="1332"/>
      <c r="E1004" s="1332"/>
      <c r="F1004" s="1332"/>
      <c r="G1004" s="1332"/>
      <c r="H1004" s="1332"/>
      <c r="I1004" s="1332"/>
      <c r="J1004" s="1332"/>
      <c r="K1004" s="1332"/>
      <c r="L1004" s="1332"/>
      <c r="M1004" s="1332"/>
      <c r="N1004" s="1332"/>
      <c r="O1004" s="1332"/>
      <c r="P1004" s="1332"/>
      <c r="Q1004" s="1332"/>
      <c r="R1004" s="1332"/>
      <c r="S1004" s="1332"/>
      <c r="T1004" s="1333"/>
    </row>
    <row r="1005" spans="1:20" ht="15" customHeight="1" x14ac:dyDescent="0.2">
      <c r="A1005" s="1334"/>
      <c r="B1005" s="1723" t="s">
        <v>1084</v>
      </c>
      <c r="C1005" s="1724" t="s">
        <v>1088</v>
      </c>
      <c r="D1005" s="1740" t="s">
        <v>1089</v>
      </c>
      <c r="E1005" s="1735" t="s">
        <v>1090</v>
      </c>
      <c r="F1005" s="1735"/>
      <c r="G1005" s="1735"/>
      <c r="H1005" s="1735" t="s">
        <v>1094</v>
      </c>
      <c r="I1005" s="1735"/>
      <c r="J1005" s="1735"/>
      <c r="K1005" s="1735" t="s">
        <v>1095</v>
      </c>
      <c r="L1005" s="1735"/>
      <c r="M1005" s="1735"/>
      <c r="N1005" s="1735" t="s">
        <v>1096</v>
      </c>
      <c r="O1005" s="1735"/>
      <c r="P1005" s="1735"/>
      <c r="Q1005" s="1736" t="s">
        <v>1097</v>
      </c>
      <c r="R1005" s="1737"/>
      <c r="S1005" s="1737"/>
      <c r="T1005" s="1333"/>
    </row>
    <row r="1006" spans="1:20" ht="45" customHeight="1" x14ac:dyDescent="0.2">
      <c r="A1006" s="1334"/>
      <c r="B1006" s="1723"/>
      <c r="C1006" s="1724"/>
      <c r="D1006" s="1740"/>
      <c r="E1006" s="1217" t="s">
        <v>1091</v>
      </c>
      <c r="F1006" s="1656" t="s">
        <v>1092</v>
      </c>
      <c r="G1006" s="1658" t="s">
        <v>1093</v>
      </c>
      <c r="H1006" s="1217" t="s">
        <v>1091</v>
      </c>
      <c r="I1006" s="1656" t="s">
        <v>1092</v>
      </c>
      <c r="J1006" s="1658" t="s">
        <v>1093</v>
      </c>
      <c r="K1006" s="1217" t="s">
        <v>1091</v>
      </c>
      <c r="L1006" s="1656" t="s">
        <v>1092</v>
      </c>
      <c r="M1006" s="1658" t="s">
        <v>1093</v>
      </c>
      <c r="N1006" s="1217" t="s">
        <v>1091</v>
      </c>
      <c r="O1006" s="1656" t="s">
        <v>1092</v>
      </c>
      <c r="P1006" s="1658" t="s">
        <v>1093</v>
      </c>
      <c r="Q1006" s="1217" t="s">
        <v>1091</v>
      </c>
      <c r="R1006" s="1656" t="s">
        <v>1092</v>
      </c>
      <c r="S1006" s="1657" t="s">
        <v>1093</v>
      </c>
      <c r="T1006" s="1333"/>
    </row>
    <row r="1007" spans="1:20" ht="15" customHeight="1" x14ac:dyDescent="0.2">
      <c r="A1007" s="1334"/>
      <c r="B1007" s="1223">
        <v>1</v>
      </c>
      <c r="C1007" s="1318"/>
      <c r="D1007" s="1313" t="str">
        <f>IF(ISNUMBER(L968),L968,"")</f>
        <v/>
      </c>
      <c r="E1007" s="1218"/>
      <c r="F1007" s="1219"/>
      <c r="G1007" s="1049"/>
      <c r="H1007" s="1218"/>
      <c r="I1007" s="1219"/>
      <c r="J1007" s="1049"/>
      <c r="K1007" s="1218"/>
      <c r="L1007" s="1219"/>
      <c r="M1007" s="1049"/>
      <c r="N1007" s="1218"/>
      <c r="O1007" s="1219"/>
      <c r="P1007" s="1049"/>
      <c r="Q1007" s="1218"/>
      <c r="R1007" s="1219"/>
      <c r="S1007" s="1310"/>
      <c r="T1007" s="1333"/>
    </row>
    <row r="1008" spans="1:20" ht="15" customHeight="1" x14ac:dyDescent="0.2">
      <c r="A1008" s="1334"/>
      <c r="B1008" s="1224">
        <v>2</v>
      </c>
      <c r="C1008" s="1317"/>
      <c r="D1008" s="1312" t="str">
        <f t="shared" ref="D1008:D1041" si="210">IF(ISNUMBER(L969),L969,"")</f>
        <v/>
      </c>
      <c r="E1008" s="1220"/>
      <c r="F1008" s="1442"/>
      <c r="G1008" s="1049"/>
      <c r="H1008" s="1220"/>
      <c r="I1008" s="1442"/>
      <c r="J1008" s="1049"/>
      <c r="K1008" s="1220"/>
      <c r="L1008" s="1442"/>
      <c r="M1008" s="1049"/>
      <c r="N1008" s="1220"/>
      <c r="O1008" s="1442"/>
      <c r="P1008" s="1049"/>
      <c r="Q1008" s="1220"/>
      <c r="R1008" s="1442"/>
      <c r="S1008" s="1309"/>
      <c r="T1008" s="1333"/>
    </row>
    <row r="1009" spans="1:20" ht="15" customHeight="1" x14ac:dyDescent="0.2">
      <c r="A1009" s="1334"/>
      <c r="B1009" s="1224">
        <v>3</v>
      </c>
      <c r="C1009" s="1317"/>
      <c r="D1009" s="1312" t="str">
        <f t="shared" si="210"/>
        <v/>
      </c>
      <c r="E1009" s="1220"/>
      <c r="F1009" s="1442"/>
      <c r="G1009" s="1049"/>
      <c r="H1009" s="1220"/>
      <c r="I1009" s="1442"/>
      <c r="J1009" s="1049"/>
      <c r="K1009" s="1220"/>
      <c r="L1009" s="1442"/>
      <c r="M1009" s="1049"/>
      <c r="N1009" s="1220"/>
      <c r="O1009" s="1442"/>
      <c r="P1009" s="1049"/>
      <c r="Q1009" s="1220"/>
      <c r="R1009" s="1442"/>
      <c r="S1009" s="1309"/>
      <c r="T1009" s="1333"/>
    </row>
    <row r="1010" spans="1:20" ht="15" customHeight="1" x14ac:dyDescent="0.2">
      <c r="A1010" s="1334"/>
      <c r="B1010" s="1224">
        <v>4</v>
      </c>
      <c r="C1010" s="1317"/>
      <c r="D1010" s="1312" t="str">
        <f t="shared" si="210"/>
        <v/>
      </c>
      <c r="E1010" s="1220"/>
      <c r="F1010" s="1442"/>
      <c r="G1010" s="1049"/>
      <c r="H1010" s="1220"/>
      <c r="I1010" s="1442"/>
      <c r="J1010" s="1049"/>
      <c r="K1010" s="1220"/>
      <c r="L1010" s="1442"/>
      <c r="M1010" s="1049"/>
      <c r="N1010" s="1220"/>
      <c r="O1010" s="1442"/>
      <c r="P1010" s="1049"/>
      <c r="Q1010" s="1220"/>
      <c r="R1010" s="1442"/>
      <c r="S1010" s="1309"/>
      <c r="T1010" s="1333"/>
    </row>
    <row r="1011" spans="1:20" ht="15" customHeight="1" x14ac:dyDescent="0.2">
      <c r="A1011" s="1334"/>
      <c r="B1011" s="1224">
        <v>5</v>
      </c>
      <c r="C1011" s="1317"/>
      <c r="D1011" s="1312" t="str">
        <f t="shared" si="210"/>
        <v/>
      </c>
      <c r="E1011" s="1220"/>
      <c r="F1011" s="1442"/>
      <c r="G1011" s="1049"/>
      <c r="H1011" s="1220"/>
      <c r="I1011" s="1442"/>
      <c r="J1011" s="1049"/>
      <c r="K1011" s="1220"/>
      <c r="L1011" s="1442"/>
      <c r="M1011" s="1049"/>
      <c r="N1011" s="1220"/>
      <c r="O1011" s="1442"/>
      <c r="P1011" s="1049"/>
      <c r="Q1011" s="1220"/>
      <c r="R1011" s="1442"/>
      <c r="S1011" s="1309"/>
      <c r="T1011" s="1333"/>
    </row>
    <row r="1012" spans="1:20" ht="15" customHeight="1" x14ac:dyDescent="0.2">
      <c r="A1012" s="1334"/>
      <c r="B1012" s="1224">
        <v>6</v>
      </c>
      <c r="C1012" s="1317"/>
      <c r="D1012" s="1312" t="str">
        <f t="shared" si="210"/>
        <v/>
      </c>
      <c r="E1012" s="1220"/>
      <c r="F1012" s="1442"/>
      <c r="G1012" s="1049"/>
      <c r="H1012" s="1220"/>
      <c r="I1012" s="1442"/>
      <c r="J1012" s="1049"/>
      <c r="K1012" s="1220"/>
      <c r="L1012" s="1442"/>
      <c r="M1012" s="1049"/>
      <c r="N1012" s="1220"/>
      <c r="O1012" s="1442"/>
      <c r="P1012" s="1049"/>
      <c r="Q1012" s="1220"/>
      <c r="R1012" s="1442"/>
      <c r="S1012" s="1309"/>
      <c r="T1012" s="1333"/>
    </row>
    <row r="1013" spans="1:20" ht="15" customHeight="1" x14ac:dyDescent="0.2">
      <c r="A1013" s="1334"/>
      <c r="B1013" s="1224">
        <v>7</v>
      </c>
      <c r="C1013" s="1317"/>
      <c r="D1013" s="1312" t="str">
        <f t="shared" si="210"/>
        <v/>
      </c>
      <c r="E1013" s="1220"/>
      <c r="F1013" s="1442"/>
      <c r="G1013" s="1049"/>
      <c r="H1013" s="1220"/>
      <c r="I1013" s="1442"/>
      <c r="J1013" s="1049"/>
      <c r="K1013" s="1220"/>
      <c r="L1013" s="1442"/>
      <c r="M1013" s="1049"/>
      <c r="N1013" s="1220"/>
      <c r="O1013" s="1442"/>
      <c r="P1013" s="1049"/>
      <c r="Q1013" s="1220"/>
      <c r="R1013" s="1442"/>
      <c r="S1013" s="1309"/>
      <c r="T1013" s="1333"/>
    </row>
    <row r="1014" spans="1:20" ht="15" customHeight="1" x14ac:dyDescent="0.2">
      <c r="A1014" s="1334"/>
      <c r="B1014" s="1224">
        <v>8</v>
      </c>
      <c r="C1014" s="1317"/>
      <c r="D1014" s="1312" t="str">
        <f t="shared" si="210"/>
        <v/>
      </c>
      <c r="E1014" s="1220"/>
      <c r="F1014" s="1442"/>
      <c r="G1014" s="1049"/>
      <c r="H1014" s="1220"/>
      <c r="I1014" s="1442"/>
      <c r="J1014" s="1049"/>
      <c r="K1014" s="1220"/>
      <c r="L1014" s="1442"/>
      <c r="M1014" s="1049"/>
      <c r="N1014" s="1220"/>
      <c r="O1014" s="1442"/>
      <c r="P1014" s="1049"/>
      <c r="Q1014" s="1220"/>
      <c r="R1014" s="1442"/>
      <c r="S1014" s="1309"/>
      <c r="T1014" s="1333"/>
    </row>
    <row r="1015" spans="1:20" ht="15" customHeight="1" x14ac:dyDescent="0.2">
      <c r="A1015" s="1334"/>
      <c r="B1015" s="1224">
        <v>9</v>
      </c>
      <c r="C1015" s="1317"/>
      <c r="D1015" s="1312" t="str">
        <f t="shared" si="210"/>
        <v/>
      </c>
      <c r="E1015" s="1220"/>
      <c r="F1015" s="1442"/>
      <c r="G1015" s="1049"/>
      <c r="H1015" s="1220"/>
      <c r="I1015" s="1442"/>
      <c r="J1015" s="1049"/>
      <c r="K1015" s="1220"/>
      <c r="L1015" s="1442"/>
      <c r="M1015" s="1049"/>
      <c r="N1015" s="1220"/>
      <c r="O1015" s="1442"/>
      <c r="P1015" s="1049"/>
      <c r="Q1015" s="1220"/>
      <c r="R1015" s="1442"/>
      <c r="S1015" s="1309"/>
      <c r="T1015" s="1333"/>
    </row>
    <row r="1016" spans="1:20" ht="15" customHeight="1" x14ac:dyDescent="0.2">
      <c r="A1016" s="1334"/>
      <c r="B1016" s="1224">
        <v>10</v>
      </c>
      <c r="C1016" s="1317"/>
      <c r="D1016" s="1312" t="str">
        <f t="shared" si="210"/>
        <v/>
      </c>
      <c r="E1016" s="1220"/>
      <c r="F1016" s="1442"/>
      <c r="G1016" s="1049"/>
      <c r="H1016" s="1220"/>
      <c r="I1016" s="1442"/>
      <c r="J1016" s="1049"/>
      <c r="K1016" s="1220"/>
      <c r="L1016" s="1442"/>
      <c r="M1016" s="1049"/>
      <c r="N1016" s="1220"/>
      <c r="O1016" s="1442"/>
      <c r="P1016" s="1049"/>
      <c r="Q1016" s="1220"/>
      <c r="R1016" s="1442"/>
      <c r="S1016" s="1309"/>
      <c r="T1016" s="1333"/>
    </row>
    <row r="1017" spans="1:20" ht="15" customHeight="1" x14ac:dyDescent="0.2">
      <c r="A1017" s="1334"/>
      <c r="B1017" s="1224">
        <v>11</v>
      </c>
      <c r="C1017" s="1317"/>
      <c r="D1017" s="1312" t="str">
        <f t="shared" si="210"/>
        <v/>
      </c>
      <c r="E1017" s="1220"/>
      <c r="F1017" s="1442"/>
      <c r="G1017" s="1049"/>
      <c r="H1017" s="1220"/>
      <c r="I1017" s="1442"/>
      <c r="J1017" s="1049"/>
      <c r="K1017" s="1220"/>
      <c r="L1017" s="1442"/>
      <c r="M1017" s="1049"/>
      <c r="N1017" s="1220"/>
      <c r="O1017" s="1442"/>
      <c r="P1017" s="1049"/>
      <c r="Q1017" s="1220"/>
      <c r="R1017" s="1442"/>
      <c r="S1017" s="1309"/>
      <c r="T1017" s="1333"/>
    </row>
    <row r="1018" spans="1:20" ht="15" customHeight="1" x14ac:dyDescent="0.2">
      <c r="A1018" s="1334"/>
      <c r="B1018" s="1224">
        <v>12</v>
      </c>
      <c r="C1018" s="1317"/>
      <c r="D1018" s="1312" t="str">
        <f t="shared" si="210"/>
        <v/>
      </c>
      <c r="E1018" s="1220"/>
      <c r="F1018" s="1442"/>
      <c r="G1018" s="1049"/>
      <c r="H1018" s="1220"/>
      <c r="I1018" s="1442"/>
      <c r="J1018" s="1049"/>
      <c r="K1018" s="1220"/>
      <c r="L1018" s="1442"/>
      <c r="M1018" s="1049"/>
      <c r="N1018" s="1220"/>
      <c r="O1018" s="1442"/>
      <c r="P1018" s="1049"/>
      <c r="Q1018" s="1220"/>
      <c r="R1018" s="1442"/>
      <c r="S1018" s="1309"/>
      <c r="T1018" s="1333"/>
    </row>
    <row r="1019" spans="1:20" ht="15" customHeight="1" x14ac:dyDescent="0.2">
      <c r="A1019" s="1334"/>
      <c r="B1019" s="1224">
        <v>13</v>
      </c>
      <c r="C1019" s="1317"/>
      <c r="D1019" s="1312" t="str">
        <f t="shared" si="210"/>
        <v/>
      </c>
      <c r="E1019" s="1220"/>
      <c r="F1019" s="1442"/>
      <c r="G1019" s="1049"/>
      <c r="H1019" s="1220"/>
      <c r="I1019" s="1442"/>
      <c r="J1019" s="1049"/>
      <c r="K1019" s="1220"/>
      <c r="L1019" s="1442"/>
      <c r="M1019" s="1049"/>
      <c r="N1019" s="1220"/>
      <c r="O1019" s="1442"/>
      <c r="P1019" s="1049"/>
      <c r="Q1019" s="1220"/>
      <c r="R1019" s="1442"/>
      <c r="S1019" s="1309"/>
      <c r="T1019" s="1333"/>
    </row>
    <row r="1020" spans="1:20" ht="15" customHeight="1" x14ac:dyDescent="0.2">
      <c r="A1020" s="1334"/>
      <c r="B1020" s="1224">
        <v>14</v>
      </c>
      <c r="C1020" s="1317"/>
      <c r="D1020" s="1312" t="str">
        <f t="shared" si="210"/>
        <v/>
      </c>
      <c r="E1020" s="1220"/>
      <c r="F1020" s="1442"/>
      <c r="G1020" s="1049"/>
      <c r="H1020" s="1220"/>
      <c r="I1020" s="1442"/>
      <c r="J1020" s="1049"/>
      <c r="K1020" s="1220"/>
      <c r="L1020" s="1442"/>
      <c r="M1020" s="1049"/>
      <c r="N1020" s="1220"/>
      <c r="O1020" s="1442"/>
      <c r="P1020" s="1049"/>
      <c r="Q1020" s="1220"/>
      <c r="R1020" s="1442"/>
      <c r="S1020" s="1309"/>
      <c r="T1020" s="1333"/>
    </row>
    <row r="1021" spans="1:20" ht="15" customHeight="1" x14ac:dyDescent="0.2">
      <c r="A1021" s="1334"/>
      <c r="B1021" s="1224">
        <v>15</v>
      </c>
      <c r="C1021" s="1317"/>
      <c r="D1021" s="1312" t="str">
        <f t="shared" si="210"/>
        <v/>
      </c>
      <c r="E1021" s="1220"/>
      <c r="F1021" s="1442"/>
      <c r="G1021" s="1049"/>
      <c r="H1021" s="1220"/>
      <c r="I1021" s="1442"/>
      <c r="J1021" s="1049"/>
      <c r="K1021" s="1220"/>
      <c r="L1021" s="1442"/>
      <c r="M1021" s="1049"/>
      <c r="N1021" s="1220"/>
      <c r="O1021" s="1442"/>
      <c r="P1021" s="1049"/>
      <c r="Q1021" s="1220"/>
      <c r="R1021" s="1442"/>
      <c r="S1021" s="1309"/>
      <c r="T1021" s="1333"/>
    </row>
    <row r="1022" spans="1:20" ht="15" customHeight="1" x14ac:dyDescent="0.2">
      <c r="A1022" s="1334"/>
      <c r="B1022" s="1224">
        <v>16</v>
      </c>
      <c r="C1022" s="1317"/>
      <c r="D1022" s="1312" t="str">
        <f t="shared" si="210"/>
        <v/>
      </c>
      <c r="E1022" s="1220"/>
      <c r="F1022" s="1442"/>
      <c r="G1022" s="1049"/>
      <c r="H1022" s="1220"/>
      <c r="I1022" s="1442"/>
      <c r="J1022" s="1049"/>
      <c r="K1022" s="1220"/>
      <c r="L1022" s="1442"/>
      <c r="M1022" s="1049"/>
      <c r="N1022" s="1220"/>
      <c r="O1022" s="1442"/>
      <c r="P1022" s="1049"/>
      <c r="Q1022" s="1220"/>
      <c r="R1022" s="1442"/>
      <c r="S1022" s="1309"/>
      <c r="T1022" s="1333"/>
    </row>
    <row r="1023" spans="1:20" ht="15" customHeight="1" x14ac:dyDescent="0.2">
      <c r="A1023" s="1334"/>
      <c r="B1023" s="1224">
        <v>17</v>
      </c>
      <c r="C1023" s="1317"/>
      <c r="D1023" s="1312" t="str">
        <f t="shared" si="210"/>
        <v/>
      </c>
      <c r="E1023" s="1220"/>
      <c r="F1023" s="1442"/>
      <c r="G1023" s="1049"/>
      <c r="H1023" s="1220"/>
      <c r="I1023" s="1442"/>
      <c r="J1023" s="1049"/>
      <c r="K1023" s="1220"/>
      <c r="L1023" s="1442"/>
      <c r="M1023" s="1049"/>
      <c r="N1023" s="1220"/>
      <c r="O1023" s="1442"/>
      <c r="P1023" s="1049"/>
      <c r="Q1023" s="1220"/>
      <c r="R1023" s="1442"/>
      <c r="S1023" s="1309"/>
      <c r="T1023" s="1333"/>
    </row>
    <row r="1024" spans="1:20" ht="15" customHeight="1" x14ac:dyDescent="0.2">
      <c r="A1024" s="1334"/>
      <c r="B1024" s="1224">
        <v>18</v>
      </c>
      <c r="C1024" s="1317"/>
      <c r="D1024" s="1312" t="str">
        <f t="shared" si="210"/>
        <v/>
      </c>
      <c r="E1024" s="1220"/>
      <c r="F1024" s="1442"/>
      <c r="G1024" s="1049"/>
      <c r="H1024" s="1220"/>
      <c r="I1024" s="1442"/>
      <c r="J1024" s="1049"/>
      <c r="K1024" s="1220"/>
      <c r="L1024" s="1442"/>
      <c r="M1024" s="1049"/>
      <c r="N1024" s="1220"/>
      <c r="O1024" s="1442"/>
      <c r="P1024" s="1049"/>
      <c r="Q1024" s="1220"/>
      <c r="R1024" s="1442"/>
      <c r="S1024" s="1309"/>
      <c r="T1024" s="1333"/>
    </row>
    <row r="1025" spans="1:20" ht="15" customHeight="1" x14ac:dyDescent="0.2">
      <c r="A1025" s="1334"/>
      <c r="B1025" s="1224">
        <v>19</v>
      </c>
      <c r="C1025" s="1317"/>
      <c r="D1025" s="1312" t="str">
        <f t="shared" si="210"/>
        <v/>
      </c>
      <c r="E1025" s="1220"/>
      <c r="F1025" s="1442"/>
      <c r="G1025" s="1049"/>
      <c r="H1025" s="1220"/>
      <c r="I1025" s="1442"/>
      <c r="J1025" s="1049"/>
      <c r="K1025" s="1220"/>
      <c r="L1025" s="1442"/>
      <c r="M1025" s="1049"/>
      <c r="N1025" s="1220"/>
      <c r="O1025" s="1442"/>
      <c r="P1025" s="1049"/>
      <c r="Q1025" s="1220"/>
      <c r="R1025" s="1442"/>
      <c r="S1025" s="1309"/>
      <c r="T1025" s="1333"/>
    </row>
    <row r="1026" spans="1:20" ht="15" customHeight="1" x14ac:dyDescent="0.2">
      <c r="A1026" s="1334"/>
      <c r="B1026" s="1224">
        <v>20</v>
      </c>
      <c r="C1026" s="1317"/>
      <c r="D1026" s="1312" t="str">
        <f t="shared" si="210"/>
        <v/>
      </c>
      <c r="E1026" s="1220"/>
      <c r="F1026" s="1442"/>
      <c r="G1026" s="1049"/>
      <c r="H1026" s="1220"/>
      <c r="I1026" s="1442"/>
      <c r="J1026" s="1049"/>
      <c r="K1026" s="1220"/>
      <c r="L1026" s="1442"/>
      <c r="M1026" s="1049"/>
      <c r="N1026" s="1220"/>
      <c r="O1026" s="1442"/>
      <c r="P1026" s="1049"/>
      <c r="Q1026" s="1220"/>
      <c r="R1026" s="1442"/>
      <c r="S1026" s="1309"/>
      <c r="T1026" s="1333"/>
    </row>
    <row r="1027" spans="1:20" ht="15" customHeight="1" x14ac:dyDescent="0.2">
      <c r="A1027" s="1334"/>
      <c r="B1027" s="1224">
        <v>21</v>
      </c>
      <c r="C1027" s="1317"/>
      <c r="D1027" s="1312" t="str">
        <f t="shared" si="210"/>
        <v/>
      </c>
      <c r="E1027" s="1220"/>
      <c r="F1027" s="1442"/>
      <c r="G1027" s="1049"/>
      <c r="H1027" s="1220"/>
      <c r="I1027" s="1442"/>
      <c r="J1027" s="1049"/>
      <c r="K1027" s="1220"/>
      <c r="L1027" s="1442"/>
      <c r="M1027" s="1049"/>
      <c r="N1027" s="1220"/>
      <c r="O1027" s="1442"/>
      <c r="P1027" s="1049"/>
      <c r="Q1027" s="1220"/>
      <c r="R1027" s="1442"/>
      <c r="S1027" s="1309"/>
      <c r="T1027" s="1333"/>
    </row>
    <row r="1028" spans="1:20" ht="15" customHeight="1" x14ac:dyDescent="0.2">
      <c r="A1028" s="1334"/>
      <c r="B1028" s="1224">
        <v>22</v>
      </c>
      <c r="C1028" s="1317"/>
      <c r="D1028" s="1312" t="str">
        <f t="shared" si="210"/>
        <v/>
      </c>
      <c r="E1028" s="1220"/>
      <c r="F1028" s="1442"/>
      <c r="G1028" s="1049"/>
      <c r="H1028" s="1220"/>
      <c r="I1028" s="1442"/>
      <c r="J1028" s="1049"/>
      <c r="K1028" s="1220"/>
      <c r="L1028" s="1442"/>
      <c r="M1028" s="1049"/>
      <c r="N1028" s="1220"/>
      <c r="O1028" s="1442"/>
      <c r="P1028" s="1049"/>
      <c r="Q1028" s="1220"/>
      <c r="R1028" s="1442"/>
      <c r="S1028" s="1309"/>
      <c r="T1028" s="1333"/>
    </row>
    <row r="1029" spans="1:20" ht="15" customHeight="1" x14ac:dyDescent="0.2">
      <c r="A1029" s="1334"/>
      <c r="B1029" s="1224">
        <v>23</v>
      </c>
      <c r="C1029" s="1317"/>
      <c r="D1029" s="1312" t="str">
        <f t="shared" si="210"/>
        <v/>
      </c>
      <c r="E1029" s="1220"/>
      <c r="F1029" s="1442"/>
      <c r="G1029" s="1049"/>
      <c r="H1029" s="1220"/>
      <c r="I1029" s="1442"/>
      <c r="J1029" s="1049"/>
      <c r="K1029" s="1220"/>
      <c r="L1029" s="1442"/>
      <c r="M1029" s="1049"/>
      <c r="N1029" s="1220"/>
      <c r="O1029" s="1442"/>
      <c r="P1029" s="1049"/>
      <c r="Q1029" s="1220"/>
      <c r="R1029" s="1442"/>
      <c r="S1029" s="1309"/>
      <c r="T1029" s="1333"/>
    </row>
    <row r="1030" spans="1:20" ht="15" customHeight="1" x14ac:dyDescent="0.2">
      <c r="A1030" s="1334"/>
      <c r="B1030" s="1224">
        <v>24</v>
      </c>
      <c r="C1030" s="1317"/>
      <c r="D1030" s="1312" t="str">
        <f t="shared" si="210"/>
        <v/>
      </c>
      <c r="E1030" s="1220"/>
      <c r="F1030" s="1442"/>
      <c r="G1030" s="1049"/>
      <c r="H1030" s="1220"/>
      <c r="I1030" s="1442"/>
      <c r="J1030" s="1049"/>
      <c r="K1030" s="1220"/>
      <c r="L1030" s="1442"/>
      <c r="M1030" s="1049"/>
      <c r="N1030" s="1220"/>
      <c r="O1030" s="1442"/>
      <c r="P1030" s="1049"/>
      <c r="Q1030" s="1220"/>
      <c r="R1030" s="1442"/>
      <c r="S1030" s="1309"/>
      <c r="T1030" s="1333"/>
    </row>
    <row r="1031" spans="1:20" ht="15" customHeight="1" x14ac:dyDescent="0.2">
      <c r="A1031" s="1334"/>
      <c r="B1031" s="1224">
        <v>25</v>
      </c>
      <c r="C1031" s="1317"/>
      <c r="D1031" s="1312" t="str">
        <f t="shared" si="210"/>
        <v/>
      </c>
      <c r="E1031" s="1220"/>
      <c r="F1031" s="1442"/>
      <c r="G1031" s="1049"/>
      <c r="H1031" s="1220"/>
      <c r="I1031" s="1442"/>
      <c r="J1031" s="1049"/>
      <c r="K1031" s="1220"/>
      <c r="L1031" s="1442"/>
      <c r="M1031" s="1049"/>
      <c r="N1031" s="1220"/>
      <c r="O1031" s="1442"/>
      <c r="P1031" s="1049"/>
      <c r="Q1031" s="1220"/>
      <c r="R1031" s="1442"/>
      <c r="S1031" s="1309"/>
      <c r="T1031" s="1333"/>
    </row>
    <row r="1032" spans="1:20" ht="15" customHeight="1" x14ac:dyDescent="0.2">
      <c r="A1032" s="1334"/>
      <c r="B1032" s="1224">
        <v>26</v>
      </c>
      <c r="C1032" s="1317"/>
      <c r="D1032" s="1312" t="str">
        <f t="shared" si="210"/>
        <v/>
      </c>
      <c r="E1032" s="1220"/>
      <c r="F1032" s="1442"/>
      <c r="G1032" s="1049"/>
      <c r="H1032" s="1220"/>
      <c r="I1032" s="1442"/>
      <c r="J1032" s="1049"/>
      <c r="K1032" s="1220"/>
      <c r="L1032" s="1442"/>
      <c r="M1032" s="1049"/>
      <c r="N1032" s="1220"/>
      <c r="O1032" s="1442"/>
      <c r="P1032" s="1049"/>
      <c r="Q1032" s="1220"/>
      <c r="R1032" s="1442"/>
      <c r="S1032" s="1309"/>
      <c r="T1032" s="1333"/>
    </row>
    <row r="1033" spans="1:20" ht="15" customHeight="1" x14ac:dyDescent="0.2">
      <c r="A1033" s="1334"/>
      <c r="B1033" s="1224">
        <v>27</v>
      </c>
      <c r="C1033" s="1317"/>
      <c r="D1033" s="1312" t="str">
        <f t="shared" si="210"/>
        <v/>
      </c>
      <c r="E1033" s="1220"/>
      <c r="F1033" s="1442"/>
      <c r="G1033" s="1049"/>
      <c r="H1033" s="1220"/>
      <c r="I1033" s="1442"/>
      <c r="J1033" s="1049"/>
      <c r="K1033" s="1220"/>
      <c r="L1033" s="1442"/>
      <c r="M1033" s="1049"/>
      <c r="N1033" s="1220"/>
      <c r="O1033" s="1442"/>
      <c r="P1033" s="1049"/>
      <c r="Q1033" s="1220"/>
      <c r="R1033" s="1442"/>
      <c r="S1033" s="1309"/>
      <c r="T1033" s="1333"/>
    </row>
    <row r="1034" spans="1:20" ht="15" customHeight="1" x14ac:dyDescent="0.2">
      <c r="A1034" s="1334"/>
      <c r="B1034" s="1224">
        <v>28</v>
      </c>
      <c r="C1034" s="1317"/>
      <c r="D1034" s="1312" t="str">
        <f t="shared" si="210"/>
        <v/>
      </c>
      <c r="E1034" s="1220"/>
      <c r="F1034" s="1442"/>
      <c r="G1034" s="1049"/>
      <c r="H1034" s="1220"/>
      <c r="I1034" s="1442"/>
      <c r="J1034" s="1049"/>
      <c r="K1034" s="1220"/>
      <c r="L1034" s="1442"/>
      <c r="M1034" s="1049"/>
      <c r="N1034" s="1220"/>
      <c r="O1034" s="1442"/>
      <c r="P1034" s="1049"/>
      <c r="Q1034" s="1220"/>
      <c r="R1034" s="1442"/>
      <c r="S1034" s="1309"/>
      <c r="T1034" s="1333"/>
    </row>
    <row r="1035" spans="1:20" ht="15" customHeight="1" x14ac:dyDescent="0.2">
      <c r="A1035" s="1334"/>
      <c r="B1035" s="1224">
        <v>29</v>
      </c>
      <c r="C1035" s="1317"/>
      <c r="D1035" s="1312" t="str">
        <f t="shared" si="210"/>
        <v/>
      </c>
      <c r="E1035" s="1220"/>
      <c r="F1035" s="1442"/>
      <c r="G1035" s="1049"/>
      <c r="H1035" s="1220"/>
      <c r="I1035" s="1442"/>
      <c r="J1035" s="1049"/>
      <c r="K1035" s="1220"/>
      <c r="L1035" s="1442"/>
      <c r="M1035" s="1049"/>
      <c r="N1035" s="1220"/>
      <c r="O1035" s="1442"/>
      <c r="P1035" s="1049"/>
      <c r="Q1035" s="1220"/>
      <c r="R1035" s="1442"/>
      <c r="S1035" s="1309"/>
      <c r="T1035" s="1333"/>
    </row>
    <row r="1036" spans="1:20" ht="15" customHeight="1" x14ac:dyDescent="0.2">
      <c r="A1036" s="1334"/>
      <c r="B1036" s="1224">
        <v>30</v>
      </c>
      <c r="C1036" s="1317"/>
      <c r="D1036" s="1312" t="str">
        <f t="shared" si="210"/>
        <v/>
      </c>
      <c r="E1036" s="1220"/>
      <c r="F1036" s="1442"/>
      <c r="G1036" s="1049"/>
      <c r="H1036" s="1220"/>
      <c r="I1036" s="1442"/>
      <c r="J1036" s="1049"/>
      <c r="K1036" s="1220"/>
      <c r="L1036" s="1442"/>
      <c r="M1036" s="1049"/>
      <c r="N1036" s="1220"/>
      <c r="O1036" s="1442"/>
      <c r="P1036" s="1049"/>
      <c r="Q1036" s="1220"/>
      <c r="R1036" s="1442"/>
      <c r="S1036" s="1309"/>
      <c r="T1036" s="1333"/>
    </row>
    <row r="1037" spans="1:20" ht="15" customHeight="1" x14ac:dyDescent="0.2">
      <c r="A1037" s="1334"/>
      <c r="B1037" s="1224">
        <v>31</v>
      </c>
      <c r="C1037" s="1317"/>
      <c r="D1037" s="1312" t="str">
        <f t="shared" si="210"/>
        <v/>
      </c>
      <c r="E1037" s="1220"/>
      <c r="F1037" s="1442"/>
      <c r="G1037" s="1049"/>
      <c r="H1037" s="1220"/>
      <c r="I1037" s="1442"/>
      <c r="J1037" s="1049"/>
      <c r="K1037" s="1220"/>
      <c r="L1037" s="1442"/>
      <c r="M1037" s="1049"/>
      <c r="N1037" s="1220"/>
      <c r="O1037" s="1442"/>
      <c r="P1037" s="1049"/>
      <c r="Q1037" s="1220"/>
      <c r="R1037" s="1442"/>
      <c r="S1037" s="1309"/>
      <c r="T1037" s="1333"/>
    </row>
    <row r="1038" spans="1:20" ht="15" customHeight="1" x14ac:dyDescent="0.2">
      <c r="A1038" s="1334"/>
      <c r="B1038" s="1224">
        <v>32</v>
      </c>
      <c r="C1038" s="1317"/>
      <c r="D1038" s="1312" t="str">
        <f t="shared" si="210"/>
        <v/>
      </c>
      <c r="E1038" s="1220"/>
      <c r="F1038" s="1442"/>
      <c r="G1038" s="1049"/>
      <c r="H1038" s="1220"/>
      <c r="I1038" s="1442"/>
      <c r="J1038" s="1049"/>
      <c r="K1038" s="1220"/>
      <c r="L1038" s="1442"/>
      <c r="M1038" s="1049"/>
      <c r="N1038" s="1220"/>
      <c r="O1038" s="1442"/>
      <c r="P1038" s="1049"/>
      <c r="Q1038" s="1220"/>
      <c r="R1038" s="1442"/>
      <c r="S1038" s="1309"/>
      <c r="T1038" s="1333"/>
    </row>
    <row r="1039" spans="1:20" ht="15" customHeight="1" x14ac:dyDescent="0.2">
      <c r="A1039" s="1334"/>
      <c r="B1039" s="1224">
        <v>33</v>
      </c>
      <c r="C1039" s="1317"/>
      <c r="D1039" s="1312" t="str">
        <f t="shared" si="210"/>
        <v/>
      </c>
      <c r="E1039" s="1220"/>
      <c r="F1039" s="1442"/>
      <c r="G1039" s="1049"/>
      <c r="H1039" s="1220"/>
      <c r="I1039" s="1442"/>
      <c r="J1039" s="1049"/>
      <c r="K1039" s="1220"/>
      <c r="L1039" s="1442"/>
      <c r="M1039" s="1049"/>
      <c r="N1039" s="1220"/>
      <c r="O1039" s="1442"/>
      <c r="P1039" s="1049"/>
      <c r="Q1039" s="1220"/>
      <c r="R1039" s="1442"/>
      <c r="S1039" s="1309"/>
      <c r="T1039" s="1333"/>
    </row>
    <row r="1040" spans="1:20" ht="15" customHeight="1" x14ac:dyDescent="0.2">
      <c r="A1040" s="1334"/>
      <c r="B1040" s="1224">
        <v>34</v>
      </c>
      <c r="C1040" s="1317"/>
      <c r="D1040" s="1312" t="str">
        <f t="shared" si="210"/>
        <v/>
      </c>
      <c r="E1040" s="1220"/>
      <c r="F1040" s="1442"/>
      <c r="G1040" s="1049"/>
      <c r="H1040" s="1220"/>
      <c r="I1040" s="1442"/>
      <c r="J1040" s="1049"/>
      <c r="K1040" s="1220"/>
      <c r="L1040" s="1442"/>
      <c r="M1040" s="1049"/>
      <c r="N1040" s="1220"/>
      <c r="O1040" s="1442"/>
      <c r="P1040" s="1049"/>
      <c r="Q1040" s="1220"/>
      <c r="R1040" s="1442"/>
      <c r="S1040" s="1309"/>
      <c r="T1040" s="1333"/>
    </row>
    <row r="1041" spans="1:20" ht="15" customHeight="1" x14ac:dyDescent="0.2">
      <c r="A1041" s="1334"/>
      <c r="B1041" s="1225">
        <v>35</v>
      </c>
      <c r="C1041" s="1319"/>
      <c r="D1041" s="1311" t="str">
        <f t="shared" si="210"/>
        <v/>
      </c>
      <c r="E1041" s="1221"/>
      <c r="F1041" s="1415"/>
      <c r="G1041" s="1049"/>
      <c r="H1041" s="1221"/>
      <c r="I1041" s="1415"/>
      <c r="J1041" s="1049"/>
      <c r="K1041" s="1221"/>
      <c r="L1041" s="1415"/>
      <c r="M1041" s="1049"/>
      <c r="N1041" s="1221"/>
      <c r="O1041" s="1415"/>
      <c r="P1041" s="1049"/>
      <c r="Q1041" s="1221"/>
      <c r="R1041" s="1415"/>
      <c r="S1041" s="1308"/>
      <c r="T1041" s="1333"/>
    </row>
    <row r="1042" spans="1:20" ht="15.75" x14ac:dyDescent="0.2">
      <c r="A1042" s="1334"/>
      <c r="B1042" s="1210"/>
      <c r="C1042" s="1210"/>
      <c r="D1042" s="1210"/>
      <c r="E1042" s="1210"/>
      <c r="F1042" s="1210"/>
      <c r="G1042" s="1210"/>
      <c r="H1042" s="1210"/>
      <c r="I1042" s="1210"/>
      <c r="J1042" s="1292"/>
      <c r="K1042" s="1292"/>
      <c r="L1042" s="1292"/>
      <c r="M1042" s="1292"/>
      <c r="N1042" s="1292"/>
      <c r="O1042" s="1292"/>
      <c r="P1042" s="1292"/>
      <c r="Q1042" s="1292"/>
      <c r="R1042" s="1292"/>
      <c r="S1042" s="1292"/>
      <c r="T1042" s="1333"/>
    </row>
    <row r="1043" spans="1:20" ht="30" customHeight="1" x14ac:dyDescent="0.25">
      <c r="A1043" s="1245" t="s">
        <v>1285</v>
      </c>
      <c r="B1043" s="1216"/>
      <c r="C1043" s="1216"/>
      <c r="D1043" s="1216"/>
      <c r="E1043" s="1216"/>
      <c r="F1043" s="1216"/>
      <c r="G1043" s="1216"/>
      <c r="H1043" s="1216"/>
      <c r="I1043" s="1216"/>
      <c r="J1043" s="1243"/>
      <c r="K1043" s="1243"/>
      <c r="L1043" s="1243"/>
      <c r="M1043" s="1243"/>
      <c r="N1043" s="1243"/>
      <c r="O1043" s="1243"/>
      <c r="P1043" s="1243"/>
      <c r="Q1043" s="1243"/>
      <c r="R1043" s="1243"/>
      <c r="S1043" s="1243"/>
      <c r="T1043" s="1293"/>
    </row>
    <row r="1044" spans="1:20" ht="15" customHeight="1" x14ac:dyDescent="0.2">
      <c r="A1044" s="1334"/>
      <c r="B1044" s="1332"/>
      <c r="C1044" s="1332"/>
      <c r="D1044" s="1332"/>
      <c r="E1044" s="1332"/>
      <c r="F1044" s="1332"/>
      <c r="G1044" s="1332"/>
      <c r="H1044" s="1332"/>
      <c r="I1044" s="1332"/>
      <c r="J1044" s="1332"/>
      <c r="K1044" s="1332"/>
      <c r="L1044" s="1332"/>
      <c r="M1044" s="1332"/>
      <c r="N1044" s="1332"/>
      <c r="O1044" s="1332"/>
      <c r="P1044" s="1332"/>
      <c r="Q1044" s="1332"/>
      <c r="R1044" s="1332"/>
      <c r="S1044" s="1332"/>
      <c r="T1044" s="1333"/>
    </row>
    <row r="1045" spans="1:20" ht="15" customHeight="1" x14ac:dyDescent="0.2">
      <c r="A1045" s="1334"/>
      <c r="B1045" s="1655" t="s">
        <v>1084</v>
      </c>
      <c r="C1045" s="1204">
        <v>41715</v>
      </c>
      <c r="D1045" s="1203">
        <v>41716</v>
      </c>
      <c r="E1045" s="1203">
        <v>41717</v>
      </c>
      <c r="F1045" s="1203">
        <v>41718</v>
      </c>
      <c r="G1045" s="1201">
        <v>41719</v>
      </c>
      <c r="H1045" s="1201">
        <v>41722</v>
      </c>
      <c r="I1045" s="1201">
        <v>41723</v>
      </c>
      <c r="J1045" s="1201">
        <v>41724</v>
      </c>
      <c r="K1045" s="1201">
        <v>41725</v>
      </c>
      <c r="L1045" s="1201">
        <v>41726</v>
      </c>
      <c r="M1045" s="1332"/>
      <c r="N1045" s="1332"/>
      <c r="O1045" s="1332"/>
      <c r="P1045" s="1332"/>
      <c r="Q1045" s="1332"/>
      <c r="R1045" s="1332"/>
      <c r="S1045" s="1332"/>
      <c r="T1045" s="1333"/>
    </row>
    <row r="1046" spans="1:20" ht="15" customHeight="1" x14ac:dyDescent="0.2">
      <c r="A1046" s="1334"/>
      <c r="B1046" s="1223">
        <v>1</v>
      </c>
      <c r="C1046" s="1228"/>
      <c r="D1046" s="1219"/>
      <c r="E1046" s="1219"/>
      <c r="F1046" s="1219"/>
      <c r="G1046" s="1318"/>
      <c r="H1046" s="1318"/>
      <c r="I1046" s="1318"/>
      <c r="J1046" s="1318"/>
      <c r="K1046" s="1318"/>
      <c r="L1046" s="1318"/>
      <c r="M1046" s="1332"/>
      <c r="N1046" s="1332"/>
      <c r="O1046" s="1332"/>
      <c r="P1046" s="1332"/>
      <c r="Q1046" s="1332"/>
      <c r="R1046" s="1332"/>
      <c r="S1046" s="1332"/>
      <c r="T1046" s="1333"/>
    </row>
    <row r="1047" spans="1:20" ht="15" customHeight="1" x14ac:dyDescent="0.2">
      <c r="A1047" s="1334"/>
      <c r="B1047" s="1224">
        <v>2</v>
      </c>
      <c r="C1047" s="1226"/>
      <c r="D1047" s="1442"/>
      <c r="E1047" s="1442"/>
      <c r="F1047" s="1442"/>
      <c r="G1047" s="1317"/>
      <c r="H1047" s="1317"/>
      <c r="I1047" s="1317"/>
      <c r="J1047" s="1317"/>
      <c r="K1047" s="1317"/>
      <c r="L1047" s="1317"/>
      <c r="M1047" s="1332"/>
      <c r="N1047" s="1332"/>
      <c r="O1047" s="1332"/>
      <c r="P1047" s="1332"/>
      <c r="Q1047" s="1332"/>
      <c r="R1047" s="1332"/>
      <c r="S1047" s="1332"/>
      <c r="T1047" s="1333"/>
    </row>
    <row r="1048" spans="1:20" ht="15" customHeight="1" x14ac:dyDescent="0.2">
      <c r="A1048" s="1334"/>
      <c r="B1048" s="1224">
        <v>3</v>
      </c>
      <c r="C1048" s="1226"/>
      <c r="D1048" s="1442"/>
      <c r="E1048" s="1442"/>
      <c r="F1048" s="1442"/>
      <c r="G1048" s="1317"/>
      <c r="H1048" s="1317"/>
      <c r="I1048" s="1317"/>
      <c r="J1048" s="1317"/>
      <c r="K1048" s="1317"/>
      <c r="L1048" s="1317"/>
      <c r="M1048" s="1332"/>
      <c r="N1048" s="1332"/>
      <c r="O1048" s="1332"/>
      <c r="P1048" s="1332"/>
      <c r="Q1048" s="1332"/>
      <c r="R1048" s="1332"/>
      <c r="S1048" s="1332"/>
      <c r="T1048" s="1333"/>
    </row>
    <row r="1049" spans="1:20" ht="15" customHeight="1" x14ac:dyDescent="0.2">
      <c r="A1049" s="1334"/>
      <c r="B1049" s="1224">
        <v>4</v>
      </c>
      <c r="C1049" s="1226"/>
      <c r="D1049" s="1442"/>
      <c r="E1049" s="1442"/>
      <c r="F1049" s="1442"/>
      <c r="G1049" s="1317"/>
      <c r="H1049" s="1317"/>
      <c r="I1049" s="1317"/>
      <c r="J1049" s="1317"/>
      <c r="K1049" s="1317"/>
      <c r="L1049" s="1317"/>
      <c r="M1049" s="1332"/>
      <c r="N1049" s="1332"/>
      <c r="O1049" s="1332"/>
      <c r="P1049" s="1332"/>
      <c r="Q1049" s="1332"/>
      <c r="R1049" s="1332"/>
      <c r="S1049" s="1332"/>
      <c r="T1049" s="1333"/>
    </row>
    <row r="1050" spans="1:20" ht="15" customHeight="1" x14ac:dyDescent="0.2">
      <c r="A1050" s="1334"/>
      <c r="B1050" s="1224">
        <v>5</v>
      </c>
      <c r="C1050" s="1226"/>
      <c r="D1050" s="1442"/>
      <c r="E1050" s="1442"/>
      <c r="F1050" s="1442"/>
      <c r="G1050" s="1317"/>
      <c r="H1050" s="1317"/>
      <c r="I1050" s="1317"/>
      <c r="J1050" s="1317"/>
      <c r="K1050" s="1317"/>
      <c r="L1050" s="1317"/>
      <c r="M1050" s="1332"/>
      <c r="N1050" s="1332"/>
      <c r="O1050" s="1332"/>
      <c r="P1050" s="1332"/>
      <c r="Q1050" s="1332"/>
      <c r="R1050" s="1332"/>
      <c r="S1050" s="1332"/>
      <c r="T1050" s="1333"/>
    </row>
    <row r="1051" spans="1:20" ht="15" customHeight="1" x14ac:dyDescent="0.2">
      <c r="A1051" s="1334"/>
      <c r="B1051" s="1224">
        <v>6</v>
      </c>
      <c r="C1051" s="1226"/>
      <c r="D1051" s="1442"/>
      <c r="E1051" s="1442"/>
      <c r="F1051" s="1442"/>
      <c r="G1051" s="1317"/>
      <c r="H1051" s="1317"/>
      <c r="I1051" s="1317"/>
      <c r="J1051" s="1317"/>
      <c r="K1051" s="1317"/>
      <c r="L1051" s="1317"/>
      <c r="M1051" s="1332"/>
      <c r="N1051" s="1332"/>
      <c r="O1051" s="1332"/>
      <c r="P1051" s="1332"/>
      <c r="Q1051" s="1332"/>
      <c r="R1051" s="1332"/>
      <c r="S1051" s="1332"/>
      <c r="T1051" s="1333"/>
    </row>
    <row r="1052" spans="1:20" ht="15" customHeight="1" x14ac:dyDescent="0.2">
      <c r="A1052" s="1334"/>
      <c r="B1052" s="1224">
        <v>7</v>
      </c>
      <c r="C1052" s="1226"/>
      <c r="D1052" s="1442"/>
      <c r="E1052" s="1442"/>
      <c r="F1052" s="1442"/>
      <c r="G1052" s="1317"/>
      <c r="H1052" s="1317"/>
      <c r="I1052" s="1317"/>
      <c r="J1052" s="1317"/>
      <c r="K1052" s="1317"/>
      <c r="L1052" s="1317"/>
      <c r="M1052" s="1332"/>
      <c r="N1052" s="1332"/>
      <c r="O1052" s="1332"/>
      <c r="P1052" s="1332"/>
      <c r="Q1052" s="1332"/>
      <c r="R1052" s="1332"/>
      <c r="S1052" s="1332"/>
      <c r="T1052" s="1333"/>
    </row>
    <row r="1053" spans="1:20" ht="15" customHeight="1" x14ac:dyDescent="0.2">
      <c r="A1053" s="1334"/>
      <c r="B1053" s="1224">
        <v>8</v>
      </c>
      <c r="C1053" s="1226"/>
      <c r="D1053" s="1442"/>
      <c r="E1053" s="1442"/>
      <c r="F1053" s="1442"/>
      <c r="G1053" s="1317"/>
      <c r="H1053" s="1317"/>
      <c r="I1053" s="1317"/>
      <c r="J1053" s="1317"/>
      <c r="K1053" s="1317"/>
      <c r="L1053" s="1317"/>
      <c r="M1053" s="1332"/>
      <c r="N1053" s="1332"/>
      <c r="O1053" s="1332"/>
      <c r="P1053" s="1332"/>
      <c r="Q1053" s="1332"/>
      <c r="R1053" s="1332"/>
      <c r="S1053" s="1332"/>
      <c r="T1053" s="1333"/>
    </row>
    <row r="1054" spans="1:20" ht="15" customHeight="1" x14ac:dyDescent="0.2">
      <c r="A1054" s="1334"/>
      <c r="B1054" s="1224">
        <v>9</v>
      </c>
      <c r="C1054" s="1226"/>
      <c r="D1054" s="1442"/>
      <c r="E1054" s="1442"/>
      <c r="F1054" s="1442"/>
      <c r="G1054" s="1317"/>
      <c r="H1054" s="1317"/>
      <c r="I1054" s="1317"/>
      <c r="J1054" s="1317"/>
      <c r="K1054" s="1317"/>
      <c r="L1054" s="1317"/>
      <c r="M1054" s="1332"/>
      <c r="N1054" s="1332"/>
      <c r="O1054" s="1332"/>
      <c r="P1054" s="1332"/>
      <c r="Q1054" s="1332"/>
      <c r="R1054" s="1332"/>
      <c r="S1054" s="1332"/>
      <c r="T1054" s="1333"/>
    </row>
    <row r="1055" spans="1:20" ht="15" customHeight="1" x14ac:dyDescent="0.2">
      <c r="A1055" s="1334"/>
      <c r="B1055" s="1224">
        <v>10</v>
      </c>
      <c r="C1055" s="1226"/>
      <c r="D1055" s="1442"/>
      <c r="E1055" s="1442"/>
      <c r="F1055" s="1442"/>
      <c r="G1055" s="1317"/>
      <c r="H1055" s="1317"/>
      <c r="I1055" s="1317"/>
      <c r="J1055" s="1317"/>
      <c r="K1055" s="1317"/>
      <c r="L1055" s="1317"/>
      <c r="M1055" s="1332"/>
      <c r="N1055" s="1332"/>
      <c r="O1055" s="1332"/>
      <c r="P1055" s="1332"/>
      <c r="Q1055" s="1332"/>
      <c r="R1055" s="1332"/>
      <c r="S1055" s="1332"/>
      <c r="T1055" s="1333"/>
    </row>
    <row r="1056" spans="1:20" ht="15" customHeight="1" x14ac:dyDescent="0.2">
      <c r="A1056" s="1334"/>
      <c r="B1056" s="1224">
        <v>11</v>
      </c>
      <c r="C1056" s="1226"/>
      <c r="D1056" s="1442"/>
      <c r="E1056" s="1442"/>
      <c r="F1056" s="1442"/>
      <c r="G1056" s="1317"/>
      <c r="H1056" s="1317"/>
      <c r="I1056" s="1317"/>
      <c r="J1056" s="1317"/>
      <c r="K1056" s="1317"/>
      <c r="L1056" s="1317"/>
      <c r="M1056" s="1332"/>
      <c r="N1056" s="1332"/>
      <c r="O1056" s="1332"/>
      <c r="P1056" s="1332"/>
      <c r="Q1056" s="1332"/>
      <c r="R1056" s="1332"/>
      <c r="S1056" s="1332"/>
      <c r="T1056" s="1333"/>
    </row>
    <row r="1057" spans="1:20" ht="15" customHeight="1" x14ac:dyDescent="0.2">
      <c r="A1057" s="1334"/>
      <c r="B1057" s="1224">
        <v>12</v>
      </c>
      <c r="C1057" s="1226"/>
      <c r="D1057" s="1442"/>
      <c r="E1057" s="1442"/>
      <c r="F1057" s="1442"/>
      <c r="G1057" s="1317"/>
      <c r="H1057" s="1317"/>
      <c r="I1057" s="1317"/>
      <c r="J1057" s="1317"/>
      <c r="K1057" s="1317"/>
      <c r="L1057" s="1317"/>
      <c r="M1057" s="1332"/>
      <c r="N1057" s="1332"/>
      <c r="O1057" s="1332"/>
      <c r="P1057" s="1332"/>
      <c r="Q1057" s="1332"/>
      <c r="R1057" s="1332"/>
      <c r="S1057" s="1332"/>
      <c r="T1057" s="1333"/>
    </row>
    <row r="1058" spans="1:20" ht="15" customHeight="1" x14ac:dyDescent="0.2">
      <c r="A1058" s="1334"/>
      <c r="B1058" s="1224">
        <v>13</v>
      </c>
      <c r="C1058" s="1226"/>
      <c r="D1058" s="1442"/>
      <c r="E1058" s="1442"/>
      <c r="F1058" s="1442"/>
      <c r="G1058" s="1317"/>
      <c r="H1058" s="1317"/>
      <c r="I1058" s="1317"/>
      <c r="J1058" s="1317"/>
      <c r="K1058" s="1317"/>
      <c r="L1058" s="1317"/>
      <c r="M1058" s="1332"/>
      <c r="N1058" s="1332"/>
      <c r="O1058" s="1332"/>
      <c r="P1058" s="1332"/>
      <c r="Q1058" s="1332"/>
      <c r="R1058" s="1332"/>
      <c r="S1058" s="1332"/>
      <c r="T1058" s="1333"/>
    </row>
    <row r="1059" spans="1:20" ht="15" customHeight="1" x14ac:dyDescent="0.2">
      <c r="A1059" s="1334"/>
      <c r="B1059" s="1224">
        <v>14</v>
      </c>
      <c r="C1059" s="1226"/>
      <c r="D1059" s="1442"/>
      <c r="E1059" s="1442"/>
      <c r="F1059" s="1442"/>
      <c r="G1059" s="1317"/>
      <c r="H1059" s="1317"/>
      <c r="I1059" s="1317"/>
      <c r="J1059" s="1317"/>
      <c r="K1059" s="1317"/>
      <c r="L1059" s="1317"/>
      <c r="M1059" s="1332"/>
      <c r="N1059" s="1332"/>
      <c r="O1059" s="1332"/>
      <c r="P1059" s="1332"/>
      <c r="Q1059" s="1332"/>
      <c r="R1059" s="1332"/>
      <c r="S1059" s="1332"/>
      <c r="T1059" s="1333"/>
    </row>
    <row r="1060" spans="1:20" ht="15" customHeight="1" x14ac:dyDescent="0.2">
      <c r="A1060" s="1334"/>
      <c r="B1060" s="1224">
        <v>15</v>
      </c>
      <c r="C1060" s="1226"/>
      <c r="D1060" s="1442"/>
      <c r="E1060" s="1442"/>
      <c r="F1060" s="1442"/>
      <c r="G1060" s="1317"/>
      <c r="H1060" s="1317"/>
      <c r="I1060" s="1317"/>
      <c r="J1060" s="1317"/>
      <c r="K1060" s="1317"/>
      <c r="L1060" s="1317"/>
      <c r="M1060" s="1332"/>
      <c r="N1060" s="1332"/>
      <c r="O1060" s="1332"/>
      <c r="P1060" s="1332"/>
      <c r="Q1060" s="1332"/>
      <c r="R1060" s="1332"/>
      <c r="S1060" s="1332"/>
      <c r="T1060" s="1333"/>
    </row>
    <row r="1061" spans="1:20" ht="15" customHeight="1" x14ac:dyDescent="0.2">
      <c r="A1061" s="1334"/>
      <c r="B1061" s="1224">
        <v>16</v>
      </c>
      <c r="C1061" s="1226"/>
      <c r="D1061" s="1442"/>
      <c r="E1061" s="1442"/>
      <c r="F1061" s="1442"/>
      <c r="G1061" s="1317"/>
      <c r="H1061" s="1317"/>
      <c r="I1061" s="1317"/>
      <c r="J1061" s="1317"/>
      <c r="K1061" s="1317"/>
      <c r="L1061" s="1317"/>
      <c r="M1061" s="1332"/>
      <c r="N1061" s="1332"/>
      <c r="O1061" s="1332"/>
      <c r="P1061" s="1332"/>
      <c r="Q1061" s="1332"/>
      <c r="R1061" s="1332"/>
      <c r="S1061" s="1332"/>
      <c r="T1061" s="1333"/>
    </row>
    <row r="1062" spans="1:20" ht="15" customHeight="1" x14ac:dyDescent="0.2">
      <c r="A1062" s="1334"/>
      <c r="B1062" s="1224">
        <v>17</v>
      </c>
      <c r="C1062" s="1226"/>
      <c r="D1062" s="1442"/>
      <c r="E1062" s="1442"/>
      <c r="F1062" s="1442"/>
      <c r="G1062" s="1317"/>
      <c r="H1062" s="1317"/>
      <c r="I1062" s="1317"/>
      <c r="J1062" s="1317"/>
      <c r="K1062" s="1317"/>
      <c r="L1062" s="1317"/>
      <c r="M1062" s="1332"/>
      <c r="N1062" s="1332"/>
      <c r="O1062" s="1332"/>
      <c r="P1062" s="1332"/>
      <c r="Q1062" s="1332"/>
      <c r="R1062" s="1332"/>
      <c r="S1062" s="1332"/>
      <c r="T1062" s="1333"/>
    </row>
    <row r="1063" spans="1:20" ht="15" customHeight="1" x14ac:dyDescent="0.2">
      <c r="A1063" s="1334"/>
      <c r="B1063" s="1224">
        <v>18</v>
      </c>
      <c r="C1063" s="1226"/>
      <c r="D1063" s="1442"/>
      <c r="E1063" s="1442"/>
      <c r="F1063" s="1442"/>
      <c r="G1063" s="1317"/>
      <c r="H1063" s="1317"/>
      <c r="I1063" s="1317"/>
      <c r="J1063" s="1317"/>
      <c r="K1063" s="1317"/>
      <c r="L1063" s="1317"/>
      <c r="M1063" s="1332"/>
      <c r="N1063" s="1332"/>
      <c r="O1063" s="1332"/>
      <c r="P1063" s="1332"/>
      <c r="Q1063" s="1332"/>
      <c r="R1063" s="1332"/>
      <c r="S1063" s="1332"/>
      <c r="T1063" s="1333"/>
    </row>
    <row r="1064" spans="1:20" ht="15" customHeight="1" x14ac:dyDescent="0.2">
      <c r="A1064" s="1334"/>
      <c r="B1064" s="1224">
        <v>19</v>
      </c>
      <c r="C1064" s="1226"/>
      <c r="D1064" s="1442"/>
      <c r="E1064" s="1442"/>
      <c r="F1064" s="1442"/>
      <c r="G1064" s="1317"/>
      <c r="H1064" s="1317"/>
      <c r="I1064" s="1317"/>
      <c r="J1064" s="1317"/>
      <c r="K1064" s="1317"/>
      <c r="L1064" s="1317"/>
      <c r="M1064" s="1332"/>
      <c r="N1064" s="1332"/>
      <c r="O1064" s="1332"/>
      <c r="P1064" s="1332"/>
      <c r="Q1064" s="1332"/>
      <c r="R1064" s="1332"/>
      <c r="S1064" s="1332"/>
      <c r="T1064" s="1333"/>
    </row>
    <row r="1065" spans="1:20" ht="15" customHeight="1" x14ac:dyDescent="0.2">
      <c r="A1065" s="1334"/>
      <c r="B1065" s="1224">
        <v>20</v>
      </c>
      <c r="C1065" s="1226"/>
      <c r="D1065" s="1442"/>
      <c r="E1065" s="1442"/>
      <c r="F1065" s="1442"/>
      <c r="G1065" s="1317"/>
      <c r="H1065" s="1317"/>
      <c r="I1065" s="1317"/>
      <c r="J1065" s="1317"/>
      <c r="K1065" s="1317"/>
      <c r="L1065" s="1317"/>
      <c r="M1065" s="1332"/>
      <c r="N1065" s="1332"/>
      <c r="O1065" s="1332"/>
      <c r="P1065" s="1332"/>
      <c r="Q1065" s="1332"/>
      <c r="R1065" s="1332"/>
      <c r="S1065" s="1332"/>
      <c r="T1065" s="1333"/>
    </row>
    <row r="1066" spans="1:20" ht="15" customHeight="1" x14ac:dyDescent="0.2">
      <c r="A1066" s="1334"/>
      <c r="B1066" s="1224">
        <v>21</v>
      </c>
      <c r="C1066" s="1226"/>
      <c r="D1066" s="1442"/>
      <c r="E1066" s="1442"/>
      <c r="F1066" s="1442"/>
      <c r="G1066" s="1317"/>
      <c r="H1066" s="1317"/>
      <c r="I1066" s="1317"/>
      <c r="J1066" s="1317"/>
      <c r="K1066" s="1317"/>
      <c r="L1066" s="1317"/>
      <c r="M1066" s="1332"/>
      <c r="N1066" s="1332"/>
      <c r="O1066" s="1332"/>
      <c r="P1066" s="1332"/>
      <c r="Q1066" s="1332"/>
      <c r="R1066" s="1332"/>
      <c r="S1066" s="1332"/>
      <c r="T1066" s="1333"/>
    </row>
    <row r="1067" spans="1:20" ht="15" customHeight="1" x14ac:dyDescent="0.2">
      <c r="A1067" s="1334"/>
      <c r="B1067" s="1224">
        <v>22</v>
      </c>
      <c r="C1067" s="1226"/>
      <c r="D1067" s="1442"/>
      <c r="E1067" s="1442"/>
      <c r="F1067" s="1442"/>
      <c r="G1067" s="1317"/>
      <c r="H1067" s="1317"/>
      <c r="I1067" s="1317"/>
      <c r="J1067" s="1317"/>
      <c r="K1067" s="1317"/>
      <c r="L1067" s="1317"/>
      <c r="M1067" s="1332"/>
      <c r="N1067" s="1332"/>
      <c r="O1067" s="1332"/>
      <c r="P1067" s="1332"/>
      <c r="Q1067" s="1332"/>
      <c r="R1067" s="1332"/>
      <c r="S1067" s="1332"/>
      <c r="T1067" s="1333"/>
    </row>
    <row r="1068" spans="1:20" ht="15" customHeight="1" x14ac:dyDescent="0.2">
      <c r="A1068" s="1334"/>
      <c r="B1068" s="1224">
        <v>23</v>
      </c>
      <c r="C1068" s="1226"/>
      <c r="D1068" s="1442"/>
      <c r="E1068" s="1442"/>
      <c r="F1068" s="1442"/>
      <c r="G1068" s="1317"/>
      <c r="H1068" s="1317"/>
      <c r="I1068" s="1317"/>
      <c r="J1068" s="1317"/>
      <c r="K1068" s="1317"/>
      <c r="L1068" s="1317"/>
      <c r="M1068" s="1332"/>
      <c r="N1068" s="1332"/>
      <c r="O1068" s="1332"/>
      <c r="P1068" s="1332"/>
      <c r="Q1068" s="1332"/>
      <c r="R1068" s="1332"/>
      <c r="S1068" s="1332"/>
      <c r="T1068" s="1333"/>
    </row>
    <row r="1069" spans="1:20" ht="15" customHeight="1" x14ac:dyDescent="0.2">
      <c r="A1069" s="1334"/>
      <c r="B1069" s="1224">
        <v>24</v>
      </c>
      <c r="C1069" s="1226"/>
      <c r="D1069" s="1442"/>
      <c r="E1069" s="1442"/>
      <c r="F1069" s="1442"/>
      <c r="G1069" s="1317"/>
      <c r="H1069" s="1317"/>
      <c r="I1069" s="1317"/>
      <c r="J1069" s="1317"/>
      <c r="K1069" s="1317"/>
      <c r="L1069" s="1317"/>
      <c r="M1069" s="1332"/>
      <c r="N1069" s="1332"/>
      <c r="O1069" s="1332"/>
      <c r="P1069" s="1332"/>
      <c r="Q1069" s="1332"/>
      <c r="R1069" s="1332"/>
      <c r="S1069" s="1332"/>
      <c r="T1069" s="1333"/>
    </row>
    <row r="1070" spans="1:20" ht="15" customHeight="1" x14ac:dyDescent="0.2">
      <c r="A1070" s="1334"/>
      <c r="B1070" s="1224">
        <v>25</v>
      </c>
      <c r="C1070" s="1226"/>
      <c r="D1070" s="1442"/>
      <c r="E1070" s="1442"/>
      <c r="F1070" s="1442"/>
      <c r="G1070" s="1317"/>
      <c r="H1070" s="1317"/>
      <c r="I1070" s="1317"/>
      <c r="J1070" s="1317"/>
      <c r="K1070" s="1317"/>
      <c r="L1070" s="1317"/>
      <c r="M1070" s="1332"/>
      <c r="N1070" s="1332"/>
      <c r="O1070" s="1332"/>
      <c r="P1070" s="1332"/>
      <c r="Q1070" s="1332"/>
      <c r="R1070" s="1332"/>
      <c r="S1070" s="1332"/>
      <c r="T1070" s="1333"/>
    </row>
    <row r="1071" spans="1:20" ht="15" customHeight="1" x14ac:dyDescent="0.2">
      <c r="A1071" s="1334"/>
      <c r="B1071" s="1224">
        <v>26</v>
      </c>
      <c r="C1071" s="1226"/>
      <c r="D1071" s="1442"/>
      <c r="E1071" s="1442"/>
      <c r="F1071" s="1442"/>
      <c r="G1071" s="1317"/>
      <c r="H1071" s="1317"/>
      <c r="I1071" s="1317"/>
      <c r="J1071" s="1317"/>
      <c r="K1071" s="1317"/>
      <c r="L1071" s="1317"/>
      <c r="M1071" s="1332"/>
      <c r="N1071" s="1332"/>
      <c r="O1071" s="1332"/>
      <c r="P1071" s="1332"/>
      <c r="Q1071" s="1332"/>
      <c r="R1071" s="1332"/>
      <c r="S1071" s="1332"/>
      <c r="T1071" s="1333"/>
    </row>
    <row r="1072" spans="1:20" ht="15" customHeight="1" x14ac:dyDescent="0.2">
      <c r="A1072" s="1334"/>
      <c r="B1072" s="1224">
        <v>27</v>
      </c>
      <c r="C1072" s="1226"/>
      <c r="D1072" s="1442"/>
      <c r="E1072" s="1442"/>
      <c r="F1072" s="1442"/>
      <c r="G1072" s="1317"/>
      <c r="H1072" s="1317"/>
      <c r="I1072" s="1317"/>
      <c r="J1072" s="1317"/>
      <c r="K1072" s="1317"/>
      <c r="L1072" s="1317"/>
      <c r="M1072" s="1332"/>
      <c r="N1072" s="1332"/>
      <c r="O1072" s="1332"/>
      <c r="P1072" s="1332"/>
      <c r="Q1072" s="1332"/>
      <c r="R1072" s="1332"/>
      <c r="S1072" s="1332"/>
      <c r="T1072" s="1333"/>
    </row>
    <row r="1073" spans="1:20" ht="15" customHeight="1" x14ac:dyDescent="0.2">
      <c r="A1073" s="1334"/>
      <c r="B1073" s="1224">
        <v>28</v>
      </c>
      <c r="C1073" s="1226"/>
      <c r="D1073" s="1442"/>
      <c r="E1073" s="1442"/>
      <c r="F1073" s="1442"/>
      <c r="G1073" s="1317"/>
      <c r="H1073" s="1317"/>
      <c r="I1073" s="1317"/>
      <c r="J1073" s="1317"/>
      <c r="K1073" s="1317"/>
      <c r="L1073" s="1317"/>
      <c r="M1073" s="1332"/>
      <c r="N1073" s="1332"/>
      <c r="O1073" s="1332"/>
      <c r="P1073" s="1332"/>
      <c r="Q1073" s="1332"/>
      <c r="R1073" s="1332"/>
      <c r="S1073" s="1332"/>
      <c r="T1073" s="1333"/>
    </row>
    <row r="1074" spans="1:20" ht="15" customHeight="1" x14ac:dyDescent="0.2">
      <c r="A1074" s="1334"/>
      <c r="B1074" s="1224">
        <v>29</v>
      </c>
      <c r="C1074" s="1226"/>
      <c r="D1074" s="1442"/>
      <c r="E1074" s="1442"/>
      <c r="F1074" s="1442"/>
      <c r="G1074" s="1317"/>
      <c r="H1074" s="1317"/>
      <c r="I1074" s="1317"/>
      <c r="J1074" s="1317"/>
      <c r="K1074" s="1317"/>
      <c r="L1074" s="1317"/>
      <c r="M1074" s="1332"/>
      <c r="N1074" s="1332"/>
      <c r="O1074" s="1332"/>
      <c r="P1074" s="1332"/>
      <c r="Q1074" s="1332"/>
      <c r="R1074" s="1332"/>
      <c r="S1074" s="1332"/>
      <c r="T1074" s="1333"/>
    </row>
    <row r="1075" spans="1:20" ht="15" customHeight="1" x14ac:dyDescent="0.2">
      <c r="A1075" s="1334"/>
      <c r="B1075" s="1224">
        <v>30</v>
      </c>
      <c r="C1075" s="1226"/>
      <c r="D1075" s="1442"/>
      <c r="E1075" s="1442"/>
      <c r="F1075" s="1442"/>
      <c r="G1075" s="1317"/>
      <c r="H1075" s="1317"/>
      <c r="I1075" s="1317"/>
      <c r="J1075" s="1317"/>
      <c r="K1075" s="1317"/>
      <c r="L1075" s="1317"/>
      <c r="M1075" s="1332"/>
      <c r="N1075" s="1332"/>
      <c r="O1075" s="1332"/>
      <c r="P1075" s="1332"/>
      <c r="Q1075" s="1332"/>
      <c r="R1075" s="1332"/>
      <c r="S1075" s="1332"/>
      <c r="T1075" s="1333"/>
    </row>
    <row r="1076" spans="1:20" ht="15" customHeight="1" x14ac:dyDescent="0.2">
      <c r="A1076" s="1334"/>
      <c r="B1076" s="1224">
        <v>31</v>
      </c>
      <c r="C1076" s="1226"/>
      <c r="D1076" s="1442"/>
      <c r="E1076" s="1442"/>
      <c r="F1076" s="1442"/>
      <c r="G1076" s="1317"/>
      <c r="H1076" s="1317"/>
      <c r="I1076" s="1317"/>
      <c r="J1076" s="1317"/>
      <c r="K1076" s="1317"/>
      <c r="L1076" s="1317"/>
      <c r="M1076" s="1332"/>
      <c r="N1076" s="1332"/>
      <c r="O1076" s="1332"/>
      <c r="P1076" s="1332"/>
      <c r="Q1076" s="1332"/>
      <c r="R1076" s="1332"/>
      <c r="S1076" s="1332"/>
      <c r="T1076" s="1333"/>
    </row>
    <row r="1077" spans="1:20" ht="15" customHeight="1" x14ac:dyDescent="0.2">
      <c r="A1077" s="1334"/>
      <c r="B1077" s="1224">
        <v>32</v>
      </c>
      <c r="C1077" s="1226"/>
      <c r="D1077" s="1442"/>
      <c r="E1077" s="1442"/>
      <c r="F1077" s="1442"/>
      <c r="G1077" s="1317"/>
      <c r="H1077" s="1317"/>
      <c r="I1077" s="1317"/>
      <c r="J1077" s="1317"/>
      <c r="K1077" s="1317"/>
      <c r="L1077" s="1317"/>
      <c r="M1077" s="1332"/>
      <c r="N1077" s="1332"/>
      <c r="O1077" s="1332"/>
      <c r="P1077" s="1332"/>
      <c r="Q1077" s="1332"/>
      <c r="R1077" s="1332"/>
      <c r="S1077" s="1332"/>
      <c r="T1077" s="1333"/>
    </row>
    <row r="1078" spans="1:20" ht="15" customHeight="1" x14ac:dyDescent="0.2">
      <c r="A1078" s="1334"/>
      <c r="B1078" s="1224">
        <v>33</v>
      </c>
      <c r="C1078" s="1226"/>
      <c r="D1078" s="1442"/>
      <c r="E1078" s="1442"/>
      <c r="F1078" s="1442"/>
      <c r="G1078" s="1317"/>
      <c r="H1078" s="1317"/>
      <c r="I1078" s="1317"/>
      <c r="J1078" s="1317"/>
      <c r="K1078" s="1317"/>
      <c r="L1078" s="1317"/>
      <c r="M1078" s="1332"/>
      <c r="N1078" s="1332"/>
      <c r="O1078" s="1332"/>
      <c r="P1078" s="1332"/>
      <c r="Q1078" s="1332"/>
      <c r="R1078" s="1332"/>
      <c r="S1078" s="1332"/>
      <c r="T1078" s="1333"/>
    </row>
    <row r="1079" spans="1:20" ht="15" customHeight="1" x14ac:dyDescent="0.2">
      <c r="A1079" s="1334"/>
      <c r="B1079" s="1224">
        <v>34</v>
      </c>
      <c r="C1079" s="1226"/>
      <c r="D1079" s="1442"/>
      <c r="E1079" s="1442"/>
      <c r="F1079" s="1442"/>
      <c r="G1079" s="1317"/>
      <c r="H1079" s="1317"/>
      <c r="I1079" s="1317"/>
      <c r="J1079" s="1317"/>
      <c r="K1079" s="1317"/>
      <c r="L1079" s="1317"/>
      <c r="M1079" s="1332"/>
      <c r="N1079" s="1332"/>
      <c r="O1079" s="1332"/>
      <c r="P1079" s="1332"/>
      <c r="Q1079" s="1332"/>
      <c r="R1079" s="1332"/>
      <c r="S1079" s="1332"/>
      <c r="T1079" s="1333"/>
    </row>
    <row r="1080" spans="1:20" ht="15" customHeight="1" x14ac:dyDescent="0.2">
      <c r="A1080" s="1334"/>
      <c r="B1080" s="1225">
        <v>35</v>
      </c>
      <c r="C1080" s="1227"/>
      <c r="D1080" s="1415"/>
      <c r="E1080" s="1415"/>
      <c r="F1080" s="1415"/>
      <c r="G1080" s="1319"/>
      <c r="H1080" s="1319"/>
      <c r="I1080" s="1319"/>
      <c r="J1080" s="1319"/>
      <c r="K1080" s="1319"/>
      <c r="L1080" s="1319"/>
      <c r="M1080" s="1332"/>
      <c r="N1080" s="1332"/>
      <c r="O1080" s="1332"/>
      <c r="P1080" s="1332"/>
      <c r="Q1080" s="1332"/>
      <c r="R1080" s="1332"/>
      <c r="S1080" s="1332"/>
      <c r="T1080" s="1333"/>
    </row>
    <row r="1081" spans="1:20" ht="15.75" x14ac:dyDescent="0.2">
      <c r="A1081" s="1334"/>
      <c r="B1081" s="1210"/>
      <c r="C1081" s="1210"/>
      <c r="D1081" s="1210"/>
      <c r="E1081" s="1210"/>
      <c r="F1081" s="1210"/>
      <c r="G1081" s="1210"/>
      <c r="H1081" s="1210"/>
      <c r="I1081" s="1210"/>
      <c r="J1081" s="1292"/>
      <c r="K1081" s="1292"/>
      <c r="L1081" s="1292"/>
      <c r="M1081" s="1332"/>
      <c r="N1081" s="1332"/>
      <c r="O1081" s="1332"/>
      <c r="P1081" s="1332"/>
      <c r="Q1081" s="1332"/>
      <c r="R1081" s="1332"/>
      <c r="S1081" s="1332"/>
      <c r="T1081" s="1333"/>
    </row>
    <row r="1082" spans="1:20" s="1212" customFormat="1" ht="30" customHeight="1" x14ac:dyDescent="0.25">
      <c r="A1082" s="1440" t="s">
        <v>1286</v>
      </c>
      <c r="B1082" s="49"/>
      <c r="C1082" s="49"/>
      <c r="D1082" s="49"/>
      <c r="E1082" s="49"/>
      <c r="F1082" s="49"/>
      <c r="G1082" s="49"/>
      <c r="H1082" s="49"/>
      <c r="I1082" s="49"/>
      <c r="J1082" s="1292"/>
      <c r="K1082" s="1292"/>
      <c r="L1082" s="1292"/>
      <c r="M1082" s="1292"/>
      <c r="N1082" s="1292"/>
      <c r="O1082" s="1292"/>
      <c r="P1082" s="1292"/>
      <c r="Q1082" s="1292"/>
      <c r="R1082" s="1292"/>
      <c r="S1082" s="1292"/>
      <c r="T1082" s="1293"/>
    </row>
    <row r="1083" spans="1:20" ht="15" customHeight="1" x14ac:dyDescent="0.2">
      <c r="A1083" s="1334"/>
      <c r="B1083" s="1332"/>
      <c r="C1083" s="1332"/>
      <c r="D1083" s="1332"/>
      <c r="E1083" s="1332"/>
      <c r="F1083" s="1332"/>
      <c r="G1083" s="1332"/>
      <c r="H1083" s="1332"/>
      <c r="I1083" s="1332"/>
      <c r="J1083" s="1332"/>
      <c r="K1083" s="1332"/>
      <c r="L1083" s="1332"/>
      <c r="M1083" s="1332"/>
      <c r="N1083" s="1332"/>
      <c r="O1083" s="1332"/>
      <c r="P1083" s="1332"/>
      <c r="Q1083" s="1332"/>
      <c r="R1083" s="1332"/>
      <c r="S1083" s="1332"/>
      <c r="T1083" s="1333"/>
    </row>
    <row r="1084" spans="1:20" ht="15" customHeight="1" x14ac:dyDescent="0.2">
      <c r="A1084" s="1334"/>
      <c r="B1084" s="1655" t="s">
        <v>1084</v>
      </c>
      <c r="C1084" s="1656" t="s">
        <v>1087</v>
      </c>
      <c r="D1084" s="1201" t="s">
        <v>992</v>
      </c>
      <c r="E1084" s="1332"/>
      <c r="F1084" s="1332"/>
      <c r="G1084" s="1332"/>
      <c r="H1084" s="1332"/>
      <c r="I1084" s="1332"/>
      <c r="J1084" s="1332"/>
      <c r="K1084" s="1332"/>
      <c r="L1084" s="1332"/>
      <c r="M1084" s="1332"/>
      <c r="N1084" s="1332"/>
      <c r="O1084" s="1332"/>
      <c r="P1084" s="1332"/>
      <c r="Q1084" s="1332"/>
      <c r="R1084" s="1332"/>
      <c r="S1084" s="1332"/>
      <c r="T1084" s="1333"/>
    </row>
    <row r="1085" spans="1:20" ht="15" customHeight="1" x14ac:dyDescent="0.2">
      <c r="A1085" s="1334"/>
      <c r="B1085" s="1223">
        <v>1</v>
      </c>
      <c r="C1085" s="1049"/>
      <c r="D1085" s="1310"/>
      <c r="E1085" s="1332"/>
      <c r="F1085" s="1332"/>
      <c r="G1085" s="1332"/>
      <c r="H1085" s="1332"/>
      <c r="I1085" s="1332"/>
      <c r="J1085" s="1332"/>
      <c r="K1085" s="1332"/>
      <c r="L1085" s="1332"/>
      <c r="M1085" s="1332"/>
      <c r="N1085" s="1332"/>
      <c r="O1085" s="1332"/>
      <c r="P1085" s="1332"/>
      <c r="Q1085" s="1332"/>
      <c r="R1085" s="1332"/>
      <c r="S1085" s="1332"/>
      <c r="T1085" s="1333"/>
    </row>
    <row r="1086" spans="1:20" ht="15" customHeight="1" x14ac:dyDescent="0.2">
      <c r="A1086" s="1334"/>
      <c r="B1086" s="1224">
        <v>2</v>
      </c>
      <c r="C1086" s="1049"/>
      <c r="D1086" s="1309"/>
      <c r="E1086" s="1332"/>
      <c r="F1086" s="1332"/>
      <c r="G1086" s="1332"/>
      <c r="H1086" s="1332"/>
      <c r="I1086" s="1332"/>
      <c r="J1086" s="1332"/>
      <c r="K1086" s="1332"/>
      <c r="L1086" s="1332"/>
      <c r="M1086" s="1332"/>
      <c r="N1086" s="1332"/>
      <c r="O1086" s="1332"/>
      <c r="P1086" s="1332"/>
      <c r="Q1086" s="1332"/>
      <c r="R1086" s="1332"/>
      <c r="S1086" s="1332"/>
      <c r="T1086" s="1333"/>
    </row>
    <row r="1087" spans="1:20" ht="15" customHeight="1" x14ac:dyDescent="0.2">
      <c r="A1087" s="1334"/>
      <c r="B1087" s="1224">
        <v>3</v>
      </c>
      <c r="C1087" s="1049"/>
      <c r="D1087" s="1309"/>
      <c r="E1087" s="1332"/>
      <c r="F1087" s="1332"/>
      <c r="G1087" s="1332"/>
      <c r="H1087" s="1332"/>
      <c r="I1087" s="1332"/>
      <c r="J1087" s="1332"/>
      <c r="K1087" s="1332"/>
      <c r="L1087" s="1332"/>
      <c r="M1087" s="1332"/>
      <c r="N1087" s="1332"/>
      <c r="O1087" s="1332"/>
      <c r="P1087" s="1332"/>
      <c r="Q1087" s="1332"/>
      <c r="R1087" s="1332"/>
      <c r="S1087" s="1332"/>
      <c r="T1087" s="1333"/>
    </row>
    <row r="1088" spans="1:20" ht="15" customHeight="1" x14ac:dyDescent="0.2">
      <c r="A1088" s="1334"/>
      <c r="B1088" s="1224">
        <v>4</v>
      </c>
      <c r="C1088" s="1049"/>
      <c r="D1088" s="1309"/>
      <c r="E1088" s="1332"/>
      <c r="F1088" s="1332"/>
      <c r="G1088" s="1332"/>
      <c r="H1088" s="1332"/>
      <c r="I1088" s="1332"/>
      <c r="J1088" s="1332"/>
      <c r="K1088" s="1332"/>
      <c r="L1088" s="1332"/>
      <c r="M1088" s="1332"/>
      <c r="N1088" s="1332"/>
      <c r="O1088" s="1332"/>
      <c r="P1088" s="1332"/>
      <c r="Q1088" s="1332"/>
      <c r="R1088" s="1332"/>
      <c r="S1088" s="1332"/>
      <c r="T1088" s="1333"/>
    </row>
    <row r="1089" spans="1:20" ht="15" customHeight="1" x14ac:dyDescent="0.2">
      <c r="A1089" s="1334"/>
      <c r="B1089" s="1224">
        <v>5</v>
      </c>
      <c r="C1089" s="1049"/>
      <c r="D1089" s="1309"/>
      <c r="E1089" s="1332"/>
      <c r="F1089" s="1332"/>
      <c r="G1089" s="1332"/>
      <c r="H1089" s="1332"/>
      <c r="I1089" s="1332"/>
      <c r="J1089" s="1332"/>
      <c r="K1089" s="1332"/>
      <c r="L1089" s="1332"/>
      <c r="M1089" s="1332"/>
      <c r="N1089" s="1332"/>
      <c r="O1089" s="1332"/>
      <c r="P1089" s="1332"/>
      <c r="Q1089" s="1332"/>
      <c r="R1089" s="1332"/>
      <c r="S1089" s="1332"/>
      <c r="T1089" s="1333"/>
    </row>
    <row r="1090" spans="1:20" ht="15" customHeight="1" x14ac:dyDescent="0.2">
      <c r="A1090" s="1334"/>
      <c r="B1090" s="1224">
        <v>6</v>
      </c>
      <c r="C1090" s="1049"/>
      <c r="D1090" s="1309"/>
      <c r="E1090" s="1332"/>
      <c r="F1090" s="1332"/>
      <c r="G1090" s="1332"/>
      <c r="H1090" s="1332"/>
      <c r="I1090" s="1332"/>
      <c r="J1090" s="1332"/>
      <c r="K1090" s="1332"/>
      <c r="L1090" s="1332"/>
      <c r="M1090" s="1332"/>
      <c r="N1090" s="1332"/>
      <c r="O1090" s="1332"/>
      <c r="P1090" s="1332"/>
      <c r="Q1090" s="1332"/>
      <c r="R1090" s="1332"/>
      <c r="S1090" s="1332"/>
      <c r="T1090" s="1333"/>
    </row>
    <row r="1091" spans="1:20" ht="15" customHeight="1" x14ac:dyDescent="0.2">
      <c r="A1091" s="1334"/>
      <c r="B1091" s="1224">
        <v>7</v>
      </c>
      <c r="C1091" s="1049"/>
      <c r="D1091" s="1309"/>
      <c r="E1091" s="1332"/>
      <c r="F1091" s="1332"/>
      <c r="G1091" s="1332"/>
      <c r="H1091" s="1332"/>
      <c r="I1091" s="1332"/>
      <c r="J1091" s="1332"/>
      <c r="K1091" s="1332"/>
      <c r="L1091" s="1332"/>
      <c r="M1091" s="1332"/>
      <c r="N1091" s="1332"/>
      <c r="O1091" s="1332"/>
      <c r="P1091" s="1332"/>
      <c r="Q1091" s="1332"/>
      <c r="R1091" s="1332"/>
      <c r="S1091" s="1332"/>
      <c r="T1091" s="1333"/>
    </row>
    <row r="1092" spans="1:20" ht="15" customHeight="1" x14ac:dyDescent="0.2">
      <c r="A1092" s="1334"/>
      <c r="B1092" s="1224">
        <v>8</v>
      </c>
      <c r="C1092" s="1049"/>
      <c r="D1092" s="1309"/>
      <c r="E1092" s="1332"/>
      <c r="F1092" s="1332"/>
      <c r="G1092" s="1332"/>
      <c r="H1092" s="1332"/>
      <c r="I1092" s="1332"/>
      <c r="J1092" s="1332"/>
      <c r="K1092" s="1332"/>
      <c r="L1092" s="1332"/>
      <c r="M1092" s="1332"/>
      <c r="N1092" s="1332"/>
      <c r="O1092" s="1332"/>
      <c r="P1092" s="1332"/>
      <c r="Q1092" s="1332"/>
      <c r="R1092" s="1332"/>
      <c r="S1092" s="1332"/>
      <c r="T1092" s="1333"/>
    </row>
    <row r="1093" spans="1:20" ht="15" customHeight="1" x14ac:dyDescent="0.2">
      <c r="A1093" s="1334"/>
      <c r="B1093" s="1224">
        <v>9</v>
      </c>
      <c r="C1093" s="1049"/>
      <c r="D1093" s="1309"/>
      <c r="E1093" s="1332"/>
      <c r="F1093" s="1332"/>
      <c r="G1093" s="1332"/>
      <c r="H1093" s="1332"/>
      <c r="I1093" s="1332"/>
      <c r="J1093" s="1332"/>
      <c r="K1093" s="1332"/>
      <c r="L1093" s="1332"/>
      <c r="M1093" s="1332"/>
      <c r="N1093" s="1332"/>
      <c r="O1093" s="1332"/>
      <c r="P1093" s="1332"/>
      <c r="Q1093" s="1332"/>
      <c r="R1093" s="1332"/>
      <c r="S1093" s="1332"/>
      <c r="T1093" s="1333"/>
    </row>
    <row r="1094" spans="1:20" ht="15" customHeight="1" x14ac:dyDescent="0.2">
      <c r="A1094" s="1334"/>
      <c r="B1094" s="1224">
        <v>10</v>
      </c>
      <c r="C1094" s="1049"/>
      <c r="D1094" s="1309"/>
      <c r="E1094" s="1332"/>
      <c r="F1094" s="1332"/>
      <c r="G1094" s="1332"/>
      <c r="H1094" s="1332"/>
      <c r="I1094" s="1332"/>
      <c r="J1094" s="1332"/>
      <c r="K1094" s="1332"/>
      <c r="L1094" s="1332"/>
      <c r="M1094" s="1332"/>
      <c r="N1094" s="1332"/>
      <c r="O1094" s="1332"/>
      <c r="P1094" s="1332"/>
      <c r="Q1094" s="1332"/>
      <c r="R1094" s="1332"/>
      <c r="S1094" s="1332"/>
      <c r="T1094" s="1333"/>
    </row>
    <row r="1095" spans="1:20" ht="15" customHeight="1" x14ac:dyDescent="0.2">
      <c r="A1095" s="1334"/>
      <c r="B1095" s="1224">
        <v>11</v>
      </c>
      <c r="C1095" s="1049"/>
      <c r="D1095" s="1309"/>
      <c r="E1095" s="1332"/>
      <c r="F1095" s="1332"/>
      <c r="G1095" s="1332"/>
      <c r="H1095" s="1332"/>
      <c r="I1095" s="1332"/>
      <c r="J1095" s="1332"/>
      <c r="K1095" s="1332"/>
      <c r="L1095" s="1332"/>
      <c r="M1095" s="1332"/>
      <c r="N1095" s="1332"/>
      <c r="O1095" s="1332"/>
      <c r="P1095" s="1332"/>
      <c r="Q1095" s="1332"/>
      <c r="R1095" s="1332"/>
      <c r="S1095" s="1332"/>
      <c r="T1095" s="1333"/>
    </row>
    <row r="1096" spans="1:20" ht="15" customHeight="1" x14ac:dyDescent="0.2">
      <c r="A1096" s="1334"/>
      <c r="B1096" s="1224">
        <v>12</v>
      </c>
      <c r="C1096" s="1049"/>
      <c r="D1096" s="1309"/>
      <c r="E1096" s="1332"/>
      <c r="F1096" s="1332"/>
      <c r="G1096" s="1332"/>
      <c r="H1096" s="1332"/>
      <c r="I1096" s="1332"/>
      <c r="J1096" s="1332"/>
      <c r="K1096" s="1332"/>
      <c r="L1096" s="1332"/>
      <c r="M1096" s="1332"/>
      <c r="N1096" s="1332"/>
      <c r="O1096" s="1332"/>
      <c r="P1096" s="1332"/>
      <c r="Q1096" s="1332"/>
      <c r="R1096" s="1332"/>
      <c r="S1096" s="1332"/>
      <c r="T1096" s="1333"/>
    </row>
    <row r="1097" spans="1:20" ht="15" customHeight="1" x14ac:dyDescent="0.2">
      <c r="A1097" s="1334"/>
      <c r="B1097" s="1224">
        <v>13</v>
      </c>
      <c r="C1097" s="1049"/>
      <c r="D1097" s="1309"/>
      <c r="E1097" s="1332"/>
      <c r="F1097" s="1332"/>
      <c r="G1097" s="1332"/>
      <c r="H1097" s="1332"/>
      <c r="I1097" s="1332"/>
      <c r="J1097" s="1332"/>
      <c r="K1097" s="1332"/>
      <c r="L1097" s="1332"/>
      <c r="M1097" s="1332"/>
      <c r="N1097" s="1332"/>
      <c r="O1097" s="1332"/>
      <c r="P1097" s="1332"/>
      <c r="Q1097" s="1332"/>
      <c r="R1097" s="1332"/>
      <c r="S1097" s="1332"/>
      <c r="T1097" s="1333"/>
    </row>
    <row r="1098" spans="1:20" ht="15" customHeight="1" x14ac:dyDescent="0.2">
      <c r="A1098" s="1334"/>
      <c r="B1098" s="1224">
        <v>14</v>
      </c>
      <c r="C1098" s="1049"/>
      <c r="D1098" s="1309"/>
      <c r="E1098" s="1332"/>
      <c r="F1098" s="1332"/>
      <c r="G1098" s="1332"/>
      <c r="H1098" s="1332"/>
      <c r="I1098" s="1332"/>
      <c r="J1098" s="1332"/>
      <c r="K1098" s="1332"/>
      <c r="L1098" s="1332"/>
      <c r="M1098" s="1332"/>
      <c r="N1098" s="1332"/>
      <c r="O1098" s="1332"/>
      <c r="P1098" s="1332"/>
      <c r="Q1098" s="1332"/>
      <c r="R1098" s="1332"/>
      <c r="S1098" s="1332"/>
      <c r="T1098" s="1333"/>
    </row>
    <row r="1099" spans="1:20" ht="15" customHeight="1" x14ac:dyDescent="0.2">
      <c r="A1099" s="1334"/>
      <c r="B1099" s="1224">
        <v>15</v>
      </c>
      <c r="C1099" s="1049"/>
      <c r="D1099" s="1309"/>
      <c r="E1099" s="1332"/>
      <c r="F1099" s="1332"/>
      <c r="G1099" s="1332"/>
      <c r="H1099" s="1332"/>
      <c r="I1099" s="1332"/>
      <c r="J1099" s="1332"/>
      <c r="K1099" s="1332"/>
      <c r="L1099" s="1332"/>
      <c r="M1099" s="1332"/>
      <c r="N1099" s="1332"/>
      <c r="O1099" s="1332"/>
      <c r="P1099" s="1332"/>
      <c r="Q1099" s="1332"/>
      <c r="R1099" s="1332"/>
      <c r="S1099" s="1332"/>
      <c r="T1099" s="1333"/>
    </row>
    <row r="1100" spans="1:20" ht="15" customHeight="1" x14ac:dyDescent="0.2">
      <c r="A1100" s="1334"/>
      <c r="B1100" s="1224">
        <v>16</v>
      </c>
      <c r="C1100" s="1049"/>
      <c r="D1100" s="1309"/>
      <c r="E1100" s="1332"/>
      <c r="F1100" s="1332"/>
      <c r="G1100" s="1332"/>
      <c r="H1100" s="1332"/>
      <c r="I1100" s="1332"/>
      <c r="J1100" s="1332"/>
      <c r="K1100" s="1332"/>
      <c r="L1100" s="1332"/>
      <c r="M1100" s="1332"/>
      <c r="N1100" s="1332"/>
      <c r="O1100" s="1332"/>
      <c r="P1100" s="1332"/>
      <c r="Q1100" s="1332"/>
      <c r="R1100" s="1332"/>
      <c r="S1100" s="1332"/>
      <c r="T1100" s="1333"/>
    </row>
    <row r="1101" spans="1:20" ht="15" customHeight="1" x14ac:dyDescent="0.2">
      <c r="A1101" s="1334"/>
      <c r="B1101" s="1224">
        <v>17</v>
      </c>
      <c r="C1101" s="1049"/>
      <c r="D1101" s="1309"/>
      <c r="E1101" s="1332"/>
      <c r="F1101" s="1332"/>
      <c r="G1101" s="1332"/>
      <c r="H1101" s="1332"/>
      <c r="I1101" s="1332"/>
      <c r="J1101" s="1332"/>
      <c r="K1101" s="1332"/>
      <c r="L1101" s="1332"/>
      <c r="M1101" s="1332"/>
      <c r="N1101" s="1332"/>
      <c r="O1101" s="1332"/>
      <c r="P1101" s="1332"/>
      <c r="Q1101" s="1332"/>
      <c r="R1101" s="1332"/>
      <c r="S1101" s="1332"/>
      <c r="T1101" s="1333"/>
    </row>
    <row r="1102" spans="1:20" ht="15" customHeight="1" x14ac:dyDescent="0.2">
      <c r="A1102" s="1334"/>
      <c r="B1102" s="1224">
        <v>18</v>
      </c>
      <c r="C1102" s="1049"/>
      <c r="D1102" s="1309"/>
      <c r="E1102" s="1332"/>
      <c r="F1102" s="1332"/>
      <c r="G1102" s="1332"/>
      <c r="H1102" s="1332"/>
      <c r="I1102" s="1332"/>
      <c r="J1102" s="1332"/>
      <c r="K1102" s="1332"/>
      <c r="L1102" s="1332"/>
      <c r="M1102" s="1332"/>
      <c r="N1102" s="1332"/>
      <c r="O1102" s="1332"/>
      <c r="P1102" s="1332"/>
      <c r="Q1102" s="1332"/>
      <c r="R1102" s="1332"/>
      <c r="S1102" s="1332"/>
      <c r="T1102" s="1333"/>
    </row>
    <row r="1103" spans="1:20" ht="15" customHeight="1" x14ac:dyDescent="0.2">
      <c r="A1103" s="1334"/>
      <c r="B1103" s="1224">
        <v>19</v>
      </c>
      <c r="C1103" s="1049"/>
      <c r="D1103" s="1309"/>
      <c r="E1103" s="1332"/>
      <c r="F1103" s="1332"/>
      <c r="G1103" s="1332"/>
      <c r="H1103" s="1332"/>
      <c r="I1103" s="1332"/>
      <c r="J1103" s="1332"/>
      <c r="K1103" s="1332"/>
      <c r="L1103" s="1332"/>
      <c r="M1103" s="1332"/>
      <c r="N1103" s="1332"/>
      <c r="O1103" s="1332"/>
      <c r="P1103" s="1332"/>
      <c r="Q1103" s="1332"/>
      <c r="R1103" s="1332"/>
      <c r="S1103" s="1332"/>
      <c r="T1103" s="1333"/>
    </row>
    <row r="1104" spans="1:20" ht="15" customHeight="1" x14ac:dyDescent="0.2">
      <c r="A1104" s="1334"/>
      <c r="B1104" s="1224">
        <v>20</v>
      </c>
      <c r="C1104" s="1049"/>
      <c r="D1104" s="1309"/>
      <c r="E1104" s="1332"/>
      <c r="F1104" s="1332"/>
      <c r="G1104" s="1332"/>
      <c r="H1104" s="1332"/>
      <c r="I1104" s="1332"/>
      <c r="J1104" s="1332"/>
      <c r="K1104" s="1332"/>
      <c r="L1104" s="1332"/>
      <c r="M1104" s="1332"/>
      <c r="N1104" s="1332"/>
      <c r="O1104" s="1332"/>
      <c r="P1104" s="1332"/>
      <c r="Q1104" s="1332"/>
      <c r="R1104" s="1332"/>
      <c r="S1104" s="1332"/>
      <c r="T1104" s="1333"/>
    </row>
    <row r="1105" spans="1:20" ht="15" customHeight="1" x14ac:dyDescent="0.2">
      <c r="A1105" s="1334"/>
      <c r="B1105" s="1224">
        <v>21</v>
      </c>
      <c r="C1105" s="1049"/>
      <c r="D1105" s="1309"/>
      <c r="E1105" s="1332"/>
      <c r="F1105" s="1332"/>
      <c r="G1105" s="1332"/>
      <c r="H1105" s="1332"/>
      <c r="I1105" s="1332"/>
      <c r="J1105" s="1332"/>
      <c r="K1105" s="1332"/>
      <c r="L1105" s="1332"/>
      <c r="M1105" s="1332"/>
      <c r="N1105" s="1332"/>
      <c r="O1105" s="1332"/>
      <c r="P1105" s="1332"/>
      <c r="Q1105" s="1332"/>
      <c r="R1105" s="1332"/>
      <c r="S1105" s="1332"/>
      <c r="T1105" s="1333"/>
    </row>
    <row r="1106" spans="1:20" ht="15" customHeight="1" x14ac:dyDescent="0.2">
      <c r="A1106" s="1334"/>
      <c r="B1106" s="1224">
        <v>22</v>
      </c>
      <c r="C1106" s="1049"/>
      <c r="D1106" s="1309"/>
      <c r="E1106" s="1332"/>
      <c r="F1106" s="1332"/>
      <c r="G1106" s="1332"/>
      <c r="H1106" s="1332"/>
      <c r="I1106" s="1332"/>
      <c r="J1106" s="1332"/>
      <c r="K1106" s="1332"/>
      <c r="L1106" s="1332"/>
      <c r="M1106" s="1332"/>
      <c r="N1106" s="1332"/>
      <c r="O1106" s="1332"/>
      <c r="P1106" s="1332"/>
      <c r="Q1106" s="1332"/>
      <c r="R1106" s="1332"/>
      <c r="S1106" s="1332"/>
      <c r="T1106" s="1333"/>
    </row>
    <row r="1107" spans="1:20" ht="15" customHeight="1" x14ac:dyDescent="0.2">
      <c r="A1107" s="1334"/>
      <c r="B1107" s="1224">
        <v>23</v>
      </c>
      <c r="C1107" s="1049"/>
      <c r="D1107" s="1309"/>
      <c r="E1107" s="1332"/>
      <c r="F1107" s="1332"/>
      <c r="G1107" s="1332"/>
      <c r="H1107" s="1332"/>
      <c r="I1107" s="1332"/>
      <c r="J1107" s="1332"/>
      <c r="K1107" s="1332"/>
      <c r="L1107" s="1332"/>
      <c r="M1107" s="1332"/>
      <c r="N1107" s="1332"/>
      <c r="O1107" s="1332"/>
      <c r="P1107" s="1332"/>
      <c r="Q1107" s="1332"/>
      <c r="R1107" s="1332"/>
      <c r="S1107" s="1332"/>
      <c r="T1107" s="1333"/>
    </row>
    <row r="1108" spans="1:20" ht="15" customHeight="1" x14ac:dyDescent="0.2">
      <c r="A1108" s="1334"/>
      <c r="B1108" s="1224">
        <v>24</v>
      </c>
      <c r="C1108" s="1049"/>
      <c r="D1108" s="1309"/>
      <c r="E1108" s="1332"/>
      <c r="F1108" s="1332"/>
      <c r="G1108" s="1332"/>
      <c r="H1108" s="1332"/>
      <c r="I1108" s="1332"/>
      <c r="J1108" s="1332"/>
      <c r="K1108" s="1332"/>
      <c r="L1108" s="1332"/>
      <c r="M1108" s="1332"/>
      <c r="N1108" s="1332"/>
      <c r="O1108" s="1332"/>
      <c r="P1108" s="1332"/>
      <c r="Q1108" s="1332"/>
      <c r="R1108" s="1332"/>
      <c r="S1108" s="1332"/>
      <c r="T1108" s="1333"/>
    </row>
    <row r="1109" spans="1:20" ht="15" customHeight="1" x14ac:dyDescent="0.2">
      <c r="A1109" s="1334"/>
      <c r="B1109" s="1224">
        <v>25</v>
      </c>
      <c r="C1109" s="1049"/>
      <c r="D1109" s="1309"/>
      <c r="E1109" s="1332"/>
      <c r="F1109" s="1332"/>
      <c r="G1109" s="1332"/>
      <c r="H1109" s="1332"/>
      <c r="I1109" s="1332"/>
      <c r="J1109" s="1332"/>
      <c r="K1109" s="1332"/>
      <c r="L1109" s="1332"/>
      <c r="M1109" s="1332"/>
      <c r="N1109" s="1332"/>
      <c r="O1109" s="1332"/>
      <c r="P1109" s="1332"/>
      <c r="Q1109" s="1332"/>
      <c r="R1109" s="1332"/>
      <c r="S1109" s="1332"/>
      <c r="T1109" s="1333"/>
    </row>
    <row r="1110" spans="1:20" ht="15" customHeight="1" x14ac:dyDescent="0.2">
      <c r="A1110" s="1334"/>
      <c r="B1110" s="1224">
        <v>26</v>
      </c>
      <c r="C1110" s="1049"/>
      <c r="D1110" s="1309"/>
      <c r="E1110" s="1332"/>
      <c r="F1110" s="1332"/>
      <c r="G1110" s="1332"/>
      <c r="H1110" s="1332"/>
      <c r="I1110" s="1332"/>
      <c r="J1110" s="1332"/>
      <c r="K1110" s="1332"/>
      <c r="L1110" s="1332"/>
      <c r="M1110" s="1332"/>
      <c r="N1110" s="1332"/>
      <c r="O1110" s="1332"/>
      <c r="P1110" s="1332"/>
      <c r="Q1110" s="1332"/>
      <c r="R1110" s="1332"/>
      <c r="S1110" s="1332"/>
      <c r="T1110" s="1333"/>
    </row>
    <row r="1111" spans="1:20" ht="15" customHeight="1" x14ac:dyDescent="0.2">
      <c r="A1111" s="1334"/>
      <c r="B1111" s="1224">
        <v>27</v>
      </c>
      <c r="C1111" s="1049"/>
      <c r="D1111" s="1309"/>
      <c r="E1111" s="1332"/>
      <c r="F1111" s="1332"/>
      <c r="G1111" s="1332"/>
      <c r="H1111" s="1332"/>
      <c r="I1111" s="1332"/>
      <c r="J1111" s="1332"/>
      <c r="K1111" s="1332"/>
      <c r="L1111" s="1332"/>
      <c r="M1111" s="1332"/>
      <c r="N1111" s="1332"/>
      <c r="O1111" s="1332"/>
      <c r="P1111" s="1332"/>
      <c r="Q1111" s="1332"/>
      <c r="R1111" s="1332"/>
      <c r="S1111" s="1332"/>
      <c r="T1111" s="1333"/>
    </row>
    <row r="1112" spans="1:20" ht="15" customHeight="1" x14ac:dyDescent="0.2">
      <c r="A1112" s="1334"/>
      <c r="B1112" s="1224">
        <v>28</v>
      </c>
      <c r="C1112" s="1049"/>
      <c r="D1112" s="1309"/>
      <c r="E1112" s="1332"/>
      <c r="F1112" s="1332"/>
      <c r="G1112" s="1332"/>
      <c r="H1112" s="1332"/>
      <c r="I1112" s="1332"/>
      <c r="J1112" s="1332"/>
      <c r="K1112" s="1332"/>
      <c r="L1112" s="1332"/>
      <c r="M1112" s="1332"/>
      <c r="N1112" s="1332"/>
      <c r="O1112" s="1332"/>
      <c r="P1112" s="1332"/>
      <c r="Q1112" s="1332"/>
      <c r="R1112" s="1332"/>
      <c r="S1112" s="1332"/>
      <c r="T1112" s="1333"/>
    </row>
    <row r="1113" spans="1:20" ht="15" customHeight="1" x14ac:dyDescent="0.2">
      <c r="A1113" s="1334"/>
      <c r="B1113" s="1224">
        <v>29</v>
      </c>
      <c r="C1113" s="1049"/>
      <c r="D1113" s="1309"/>
      <c r="E1113" s="1332"/>
      <c r="F1113" s="1332"/>
      <c r="G1113" s="1332"/>
      <c r="H1113" s="1332"/>
      <c r="I1113" s="1332"/>
      <c r="J1113" s="1332"/>
      <c r="K1113" s="1332"/>
      <c r="L1113" s="1332"/>
      <c r="M1113" s="1332"/>
      <c r="N1113" s="1332"/>
      <c r="O1113" s="1332"/>
      <c r="P1113" s="1332"/>
      <c r="Q1113" s="1332"/>
      <c r="R1113" s="1332"/>
      <c r="S1113" s="1332"/>
      <c r="T1113" s="1333"/>
    </row>
    <row r="1114" spans="1:20" ht="15" customHeight="1" x14ac:dyDescent="0.2">
      <c r="A1114" s="1334"/>
      <c r="B1114" s="1224">
        <v>30</v>
      </c>
      <c r="C1114" s="1049"/>
      <c r="D1114" s="1309"/>
      <c r="E1114" s="1332"/>
      <c r="F1114" s="1332"/>
      <c r="G1114" s="1332"/>
      <c r="H1114" s="1332"/>
      <c r="I1114" s="1332"/>
      <c r="J1114" s="1332"/>
      <c r="K1114" s="1332"/>
      <c r="L1114" s="1332"/>
      <c r="M1114" s="1332"/>
      <c r="N1114" s="1332"/>
      <c r="O1114" s="1332"/>
      <c r="P1114" s="1332"/>
      <c r="Q1114" s="1332"/>
      <c r="R1114" s="1332"/>
      <c r="S1114" s="1332"/>
      <c r="T1114" s="1333"/>
    </row>
    <row r="1115" spans="1:20" ht="15" customHeight="1" x14ac:dyDescent="0.2">
      <c r="A1115" s="1334"/>
      <c r="B1115" s="1224">
        <v>31</v>
      </c>
      <c r="C1115" s="1049"/>
      <c r="D1115" s="1309"/>
      <c r="E1115" s="1332"/>
      <c r="F1115" s="1332"/>
      <c r="G1115" s="1332"/>
      <c r="H1115" s="1332"/>
      <c r="I1115" s="1332"/>
      <c r="J1115" s="1332"/>
      <c r="K1115" s="1332"/>
      <c r="L1115" s="1332"/>
      <c r="M1115" s="1332"/>
      <c r="N1115" s="1332"/>
      <c r="O1115" s="1332"/>
      <c r="P1115" s="1332"/>
      <c r="Q1115" s="1332"/>
      <c r="R1115" s="1332"/>
      <c r="S1115" s="1332"/>
      <c r="T1115" s="1333"/>
    </row>
    <row r="1116" spans="1:20" ht="15" customHeight="1" x14ac:dyDescent="0.2">
      <c r="A1116" s="1334"/>
      <c r="B1116" s="1224">
        <v>32</v>
      </c>
      <c r="C1116" s="1049"/>
      <c r="D1116" s="1309"/>
      <c r="E1116" s="1332"/>
      <c r="F1116" s="1332"/>
      <c r="G1116" s="1332"/>
      <c r="H1116" s="1332"/>
      <c r="I1116" s="1332"/>
      <c r="J1116" s="1332"/>
      <c r="K1116" s="1332"/>
      <c r="L1116" s="1332"/>
      <c r="M1116" s="1332"/>
      <c r="N1116" s="1332"/>
      <c r="O1116" s="1332"/>
      <c r="P1116" s="1332"/>
      <c r="Q1116" s="1332"/>
      <c r="R1116" s="1332"/>
      <c r="S1116" s="1332"/>
      <c r="T1116" s="1333"/>
    </row>
    <row r="1117" spans="1:20" ht="15" customHeight="1" x14ac:dyDescent="0.2">
      <c r="A1117" s="1334"/>
      <c r="B1117" s="1224">
        <v>33</v>
      </c>
      <c r="C1117" s="1049"/>
      <c r="D1117" s="1309"/>
      <c r="E1117" s="1332"/>
      <c r="F1117" s="1332"/>
      <c r="G1117" s="1332"/>
      <c r="H1117" s="1332"/>
      <c r="I1117" s="1332"/>
      <c r="J1117" s="1332"/>
      <c r="K1117" s="1332"/>
      <c r="L1117" s="1332"/>
      <c r="M1117" s="1332"/>
      <c r="N1117" s="1332"/>
      <c r="O1117" s="1332"/>
      <c r="P1117" s="1332"/>
      <c r="Q1117" s="1332"/>
      <c r="R1117" s="1332"/>
      <c r="S1117" s="1332"/>
      <c r="T1117" s="1333"/>
    </row>
    <row r="1118" spans="1:20" ht="15" customHeight="1" x14ac:dyDescent="0.2">
      <c r="A1118" s="1334"/>
      <c r="B1118" s="1224">
        <v>34</v>
      </c>
      <c r="C1118" s="1049"/>
      <c r="D1118" s="1309"/>
      <c r="E1118" s="1332"/>
      <c r="F1118" s="1332"/>
      <c r="G1118" s="1332"/>
      <c r="H1118" s="1332"/>
      <c r="I1118" s="1332"/>
      <c r="J1118" s="1332"/>
      <c r="K1118" s="1332"/>
      <c r="L1118" s="1332"/>
      <c r="M1118" s="1332"/>
      <c r="N1118" s="1332"/>
      <c r="O1118" s="1332"/>
      <c r="P1118" s="1332"/>
      <c r="Q1118" s="1332"/>
      <c r="R1118" s="1332"/>
      <c r="S1118" s="1332"/>
      <c r="T1118" s="1333"/>
    </row>
    <row r="1119" spans="1:20" ht="15" customHeight="1" x14ac:dyDescent="0.2">
      <c r="A1119" s="1334"/>
      <c r="B1119" s="1225">
        <v>35</v>
      </c>
      <c r="C1119" s="1049"/>
      <c r="D1119" s="1308"/>
      <c r="E1119" s="1332"/>
      <c r="F1119" s="1332"/>
      <c r="G1119" s="1332"/>
      <c r="H1119" s="1332"/>
      <c r="I1119" s="1332"/>
      <c r="J1119" s="1332"/>
      <c r="K1119" s="1332"/>
      <c r="L1119" s="1332"/>
      <c r="M1119" s="1332"/>
      <c r="N1119" s="1332"/>
      <c r="O1119" s="1332"/>
      <c r="P1119" s="1332"/>
      <c r="Q1119" s="1332"/>
      <c r="R1119" s="1332"/>
      <c r="S1119" s="1332"/>
      <c r="T1119" s="1333"/>
    </row>
    <row r="1120" spans="1:20" ht="15.75" x14ac:dyDescent="0.2">
      <c r="A1120" s="1334"/>
      <c r="B1120" s="1661"/>
      <c r="C1120" s="1661"/>
      <c r="D1120" s="1661"/>
      <c r="E1120" s="1542"/>
      <c r="F1120" s="1542"/>
      <c r="G1120" s="1542"/>
      <c r="H1120" s="1542"/>
      <c r="I1120" s="1542"/>
      <c r="J1120" s="1331"/>
      <c r="K1120" s="1331"/>
      <c r="L1120" s="1331"/>
      <c r="M1120" s="1331"/>
      <c r="N1120" s="1331"/>
      <c r="O1120" s="1331"/>
      <c r="P1120" s="1331"/>
      <c r="Q1120" s="1331"/>
      <c r="R1120" s="1331"/>
      <c r="S1120" s="1331"/>
      <c r="T1120" s="1330"/>
    </row>
    <row r="1121" spans="1:20" s="1332" customFormat="1" ht="15.75" hidden="1" x14ac:dyDescent="0.2">
      <c r="A1121" s="1649"/>
      <c r="B1121" s="1661"/>
      <c r="C1121" s="1661"/>
      <c r="D1121" s="1661"/>
      <c r="E1121" s="1661"/>
      <c r="F1121" s="1661"/>
      <c r="G1121" s="1661"/>
      <c r="H1121" s="1661"/>
      <c r="I1121" s="1661"/>
      <c r="J1121" s="1299"/>
      <c r="K1121" s="1299"/>
      <c r="L1121" s="1299"/>
      <c r="M1121" s="1299"/>
      <c r="N1121" s="1299"/>
      <c r="O1121" s="1299"/>
      <c r="P1121" s="1299"/>
      <c r="Q1121" s="1299"/>
      <c r="R1121" s="1299"/>
      <c r="S1121" s="1299"/>
      <c r="T1121" s="1298"/>
    </row>
    <row r="1122" spans="1:20" s="1332" customFormat="1" ht="15.75" hidden="1" x14ac:dyDescent="0.2">
      <c r="A1122" s="1334"/>
      <c r="B1122" s="1542"/>
      <c r="C1122" s="1542"/>
      <c r="D1122" s="1542"/>
      <c r="E1122" s="1542"/>
      <c r="F1122" s="1542"/>
      <c r="G1122" s="1542"/>
      <c r="H1122" s="1542"/>
      <c r="I1122" s="1542"/>
      <c r="J1122" s="1331"/>
      <c r="K1122" s="1331"/>
      <c r="L1122" s="1331"/>
      <c r="M1122" s="1331"/>
      <c r="N1122" s="1331"/>
      <c r="O1122" s="1331"/>
      <c r="P1122" s="1331"/>
      <c r="Q1122" s="1331"/>
      <c r="R1122" s="1331"/>
      <c r="S1122" s="1331"/>
      <c r="T1122" s="1330"/>
    </row>
    <row r="1123" spans="1:20" s="1332" customFormat="1" ht="15.75" hidden="1" x14ac:dyDescent="0.2">
      <c r="A1123" s="1334"/>
      <c r="B1123" s="1542"/>
      <c r="C1123" s="1542"/>
      <c r="D1123" s="1542"/>
      <c r="E1123" s="1542"/>
      <c r="F1123" s="1542"/>
      <c r="G1123" s="1542"/>
      <c r="H1123" s="1542"/>
      <c r="I1123" s="1542"/>
      <c r="J1123" s="1331"/>
      <c r="K1123" s="1331"/>
      <c r="L1123" s="1331"/>
      <c r="M1123" s="1331"/>
      <c r="N1123" s="1331"/>
      <c r="O1123" s="1331"/>
      <c r="P1123" s="1331"/>
      <c r="Q1123" s="1331"/>
      <c r="R1123" s="1331"/>
      <c r="S1123" s="1331"/>
      <c r="T1123" s="1330"/>
    </row>
    <row r="1124" spans="1:20" s="1332" customFormat="1" ht="15.75" hidden="1" x14ac:dyDescent="0.2">
      <c r="A1124" s="1334"/>
      <c r="B1124" s="1542"/>
      <c r="C1124" s="1542"/>
      <c r="D1124" s="1542"/>
      <c r="E1124" s="1542"/>
      <c r="F1124" s="1542"/>
      <c r="G1124" s="1542"/>
      <c r="H1124" s="1542"/>
      <c r="I1124" s="1542"/>
      <c r="J1124" s="1331"/>
      <c r="K1124" s="1331"/>
      <c r="L1124" s="1331"/>
      <c r="M1124" s="1331"/>
      <c r="N1124" s="1331"/>
      <c r="O1124" s="1331"/>
      <c r="P1124" s="1331"/>
      <c r="Q1124" s="1331"/>
      <c r="R1124" s="1331"/>
      <c r="S1124" s="1331"/>
      <c r="T1124" s="1330"/>
    </row>
    <row r="1125" spans="1:20" s="1332" customFormat="1" ht="15.75" hidden="1" x14ac:dyDescent="0.2">
      <c r="A1125" s="1334"/>
      <c r="B1125" s="1542"/>
      <c r="C1125" s="1542"/>
      <c r="D1125" s="1542"/>
      <c r="E1125" s="1542"/>
      <c r="F1125" s="1542"/>
      <c r="G1125" s="1542"/>
      <c r="H1125" s="1542"/>
      <c r="I1125" s="1542"/>
      <c r="J1125" s="1331"/>
      <c r="K1125" s="1331"/>
      <c r="L1125" s="1331"/>
      <c r="M1125" s="1331"/>
      <c r="N1125" s="1331"/>
      <c r="O1125" s="1331"/>
      <c r="P1125" s="1331"/>
      <c r="Q1125" s="1331"/>
      <c r="R1125" s="1331"/>
      <c r="S1125" s="1331"/>
      <c r="T1125" s="1330"/>
    </row>
    <row r="1126" spans="1:20" s="1332" customFormat="1" ht="15.75" hidden="1" x14ac:dyDescent="0.2">
      <c r="A1126" s="1334"/>
      <c r="B1126" s="1542"/>
      <c r="C1126" s="1542"/>
      <c r="D1126" s="1542"/>
      <c r="E1126" s="1542"/>
      <c r="F1126" s="1542"/>
      <c r="G1126" s="1542"/>
      <c r="H1126" s="1542"/>
      <c r="I1126" s="1542"/>
      <c r="J1126" s="1331"/>
      <c r="K1126" s="1331"/>
      <c r="L1126" s="1331"/>
      <c r="M1126" s="1331"/>
      <c r="N1126" s="1331"/>
      <c r="O1126" s="1331"/>
      <c r="P1126" s="1331"/>
      <c r="Q1126" s="1331"/>
      <c r="R1126" s="1331"/>
      <c r="S1126" s="1331"/>
      <c r="T1126" s="1330"/>
    </row>
    <row r="1127" spans="1:20" s="1332" customFormat="1" ht="15.75" hidden="1" x14ac:dyDescent="0.2">
      <c r="A1127" s="1334"/>
      <c r="B1127" s="1542"/>
      <c r="C1127" s="1542"/>
      <c r="D1127" s="1542"/>
      <c r="E1127" s="1542"/>
      <c r="F1127" s="1542"/>
      <c r="G1127" s="1542"/>
      <c r="H1127" s="1542"/>
      <c r="I1127" s="1542"/>
      <c r="J1127" s="1331"/>
      <c r="K1127" s="1331"/>
      <c r="L1127" s="1331"/>
      <c r="M1127" s="1331"/>
      <c r="N1127" s="1331"/>
      <c r="O1127" s="1331"/>
      <c r="P1127" s="1331"/>
      <c r="Q1127" s="1331"/>
      <c r="R1127" s="1331"/>
      <c r="S1127" s="1331"/>
      <c r="T1127" s="1330"/>
    </row>
    <row r="1128" spans="1:20" s="1332" customFormat="1" ht="15.75" hidden="1" x14ac:dyDescent="0.2">
      <c r="A1128" s="1334"/>
      <c r="B1128" s="1542"/>
      <c r="C1128" s="1542"/>
      <c r="D1128" s="1542"/>
      <c r="E1128" s="1542"/>
      <c r="F1128" s="1542"/>
      <c r="G1128" s="1542"/>
      <c r="H1128" s="1542"/>
      <c r="I1128" s="1542"/>
      <c r="J1128" s="1331"/>
      <c r="K1128" s="1331"/>
      <c r="L1128" s="1331"/>
      <c r="M1128" s="1331"/>
      <c r="N1128" s="1331"/>
      <c r="O1128" s="1331"/>
      <c r="P1128" s="1331"/>
      <c r="Q1128" s="1331"/>
      <c r="R1128" s="1331"/>
      <c r="S1128" s="1331"/>
      <c r="T1128" s="1330"/>
    </row>
    <row r="1129" spans="1:20" s="1332" customFormat="1" ht="15.75" hidden="1" x14ac:dyDescent="0.2">
      <c r="A1129" s="1334"/>
      <c r="B1129" s="1542"/>
      <c r="C1129" s="1542"/>
      <c r="D1129" s="1542"/>
      <c r="E1129" s="1542"/>
      <c r="F1129" s="1542"/>
      <c r="G1129" s="1542"/>
      <c r="H1129" s="1542"/>
      <c r="I1129" s="1542"/>
      <c r="J1129" s="1331"/>
      <c r="K1129" s="1331"/>
      <c r="L1129" s="1331"/>
      <c r="M1129" s="1331"/>
      <c r="N1129" s="1331"/>
      <c r="O1129" s="1331"/>
      <c r="P1129" s="1331"/>
      <c r="Q1129" s="1331"/>
      <c r="R1129" s="1331"/>
      <c r="S1129" s="1331"/>
      <c r="T1129" s="1330"/>
    </row>
    <row r="1130" spans="1:20" s="1332" customFormat="1" ht="15.75" hidden="1" x14ac:dyDescent="0.2">
      <c r="A1130" s="1334"/>
      <c r="B1130" s="1542"/>
      <c r="C1130" s="1542"/>
      <c r="D1130" s="1542"/>
      <c r="E1130" s="1542"/>
      <c r="F1130" s="1542"/>
      <c r="G1130" s="1542"/>
      <c r="H1130" s="1542"/>
      <c r="I1130" s="1542"/>
      <c r="J1130" s="1331"/>
      <c r="K1130" s="1331"/>
      <c r="L1130" s="1331"/>
      <c r="M1130" s="1331"/>
      <c r="N1130" s="1331"/>
      <c r="O1130" s="1331"/>
      <c r="P1130" s="1331"/>
      <c r="Q1130" s="1331"/>
      <c r="R1130" s="1331"/>
      <c r="S1130" s="1331"/>
      <c r="T1130" s="1330"/>
    </row>
    <row r="1131" spans="1:20" s="1332" customFormat="1" ht="15.75" hidden="1" x14ac:dyDescent="0.2">
      <c r="A1131" s="1334"/>
      <c r="B1131" s="1542"/>
      <c r="C1131" s="1542"/>
      <c r="D1131" s="1542"/>
      <c r="E1131" s="1542"/>
      <c r="F1131" s="1542"/>
      <c r="G1131" s="1542"/>
      <c r="H1131" s="1542"/>
      <c r="I1131" s="1542"/>
      <c r="J1131" s="1331"/>
      <c r="K1131" s="1331"/>
      <c r="L1131" s="1331"/>
      <c r="M1131" s="1331"/>
      <c r="N1131" s="1331"/>
      <c r="O1131" s="1331"/>
      <c r="P1131" s="1331"/>
      <c r="Q1131" s="1331"/>
      <c r="R1131" s="1331"/>
      <c r="S1131" s="1331"/>
      <c r="T1131" s="1330"/>
    </row>
    <row r="1132" spans="1:20" s="1332" customFormat="1" ht="15.75" hidden="1" x14ac:dyDescent="0.2">
      <c r="A1132" s="1334"/>
      <c r="B1132" s="1542"/>
      <c r="C1132" s="1542"/>
      <c r="D1132" s="1542"/>
      <c r="E1132" s="1542"/>
      <c r="F1132" s="1542"/>
      <c r="G1132" s="1542"/>
      <c r="H1132" s="1542"/>
      <c r="I1132" s="1542"/>
      <c r="J1132" s="1331"/>
      <c r="K1132" s="1331"/>
      <c r="L1132" s="1331"/>
      <c r="M1132" s="1331"/>
      <c r="N1132" s="1331"/>
      <c r="O1132" s="1331"/>
      <c r="P1132" s="1331"/>
      <c r="Q1132" s="1331"/>
      <c r="R1132" s="1331"/>
      <c r="S1132" s="1331"/>
      <c r="T1132" s="1330"/>
    </row>
    <row r="1133" spans="1:20" s="1332" customFormat="1" ht="15.75" hidden="1" x14ac:dyDescent="0.2">
      <c r="A1133" s="1334"/>
      <c r="B1133" s="1542"/>
      <c r="C1133" s="1542"/>
      <c r="D1133" s="1542"/>
      <c r="E1133" s="1542"/>
      <c r="F1133" s="1542"/>
      <c r="G1133" s="1542"/>
      <c r="H1133" s="1542"/>
      <c r="I1133" s="1542"/>
      <c r="J1133" s="1331"/>
      <c r="K1133" s="1331"/>
      <c r="L1133" s="1331"/>
      <c r="M1133" s="1331"/>
      <c r="N1133" s="1331"/>
      <c r="O1133" s="1331"/>
      <c r="P1133" s="1331"/>
      <c r="Q1133" s="1331"/>
      <c r="R1133" s="1331"/>
      <c r="S1133" s="1331"/>
      <c r="T1133" s="1330"/>
    </row>
    <row r="1134" spans="1:20" s="1332" customFormat="1" ht="15.75" hidden="1" x14ac:dyDescent="0.2">
      <c r="A1134" s="1334"/>
      <c r="B1134" s="1542"/>
      <c r="C1134" s="1542"/>
      <c r="D1134" s="1542"/>
      <c r="E1134" s="1542"/>
      <c r="F1134" s="1542"/>
      <c r="G1134" s="1542"/>
      <c r="H1134" s="1542"/>
      <c r="I1134" s="1542"/>
      <c r="J1134" s="1331"/>
      <c r="K1134" s="1331"/>
      <c r="L1134" s="1331"/>
      <c r="M1134" s="1331"/>
      <c r="N1134" s="1331"/>
      <c r="O1134" s="1331"/>
      <c r="P1134" s="1331"/>
      <c r="Q1134" s="1331"/>
      <c r="R1134" s="1331"/>
      <c r="S1134" s="1331"/>
      <c r="T1134" s="1330"/>
    </row>
    <row r="1135" spans="1:20" s="1332" customFormat="1" ht="15.75" hidden="1" x14ac:dyDescent="0.2">
      <c r="A1135" s="1334"/>
      <c r="B1135" s="1542"/>
      <c r="C1135" s="1542"/>
      <c r="D1135" s="1542"/>
      <c r="E1135" s="1542"/>
      <c r="F1135" s="1542"/>
      <c r="G1135" s="1542"/>
      <c r="H1135" s="1542"/>
      <c r="I1135" s="1542"/>
      <c r="J1135" s="1331"/>
      <c r="K1135" s="1331"/>
      <c r="L1135" s="1331"/>
      <c r="M1135" s="1331"/>
      <c r="N1135" s="1331"/>
      <c r="O1135" s="1331"/>
      <c r="P1135" s="1331"/>
      <c r="Q1135" s="1331"/>
      <c r="R1135" s="1331"/>
      <c r="S1135" s="1331"/>
      <c r="T1135" s="1330"/>
    </row>
    <row r="1136" spans="1:20" s="1332" customFormat="1" ht="15.75" hidden="1" x14ac:dyDescent="0.2">
      <c r="A1136" s="1334"/>
      <c r="B1136" s="1542"/>
      <c r="C1136" s="1542"/>
      <c r="D1136" s="1542"/>
      <c r="E1136" s="1542"/>
      <c r="F1136" s="1542"/>
      <c r="G1136" s="1542"/>
      <c r="H1136" s="1542"/>
      <c r="I1136" s="1542"/>
      <c r="J1136" s="1331"/>
      <c r="K1136" s="1331"/>
      <c r="L1136" s="1331"/>
      <c r="M1136" s="1331"/>
      <c r="N1136" s="1331"/>
      <c r="O1136" s="1331"/>
      <c r="P1136" s="1331"/>
      <c r="Q1136" s="1331"/>
      <c r="R1136" s="1331"/>
      <c r="S1136" s="1331"/>
      <c r="T1136" s="1330"/>
    </row>
    <row r="1137" spans="1:20" s="1332" customFormat="1" ht="15.75" hidden="1" x14ac:dyDescent="0.2">
      <c r="A1137" s="1334"/>
      <c r="B1137" s="1542"/>
      <c r="C1137" s="1542"/>
      <c r="D1137" s="1542"/>
      <c r="E1137" s="1542"/>
      <c r="F1137" s="1542"/>
      <c r="G1137" s="1542"/>
      <c r="H1137" s="1542"/>
      <c r="I1137" s="1542"/>
      <c r="J1137" s="1331"/>
      <c r="K1137" s="1331"/>
      <c r="L1137" s="1331"/>
      <c r="M1137" s="1331"/>
      <c r="N1137" s="1331"/>
      <c r="O1137" s="1331"/>
      <c r="P1137" s="1331"/>
      <c r="Q1137" s="1331"/>
      <c r="R1137" s="1331"/>
      <c r="S1137" s="1331"/>
      <c r="T1137" s="1330"/>
    </row>
    <row r="1138" spans="1:20" s="1332" customFormat="1" ht="15.75" hidden="1" x14ac:dyDescent="0.2">
      <c r="A1138" s="1334"/>
      <c r="B1138" s="1542"/>
      <c r="C1138" s="1542"/>
      <c r="D1138" s="1542"/>
      <c r="E1138" s="1542"/>
      <c r="F1138" s="1542"/>
      <c r="G1138" s="1542"/>
      <c r="H1138" s="1542"/>
      <c r="I1138" s="1542"/>
      <c r="J1138" s="1331"/>
      <c r="K1138" s="1331"/>
      <c r="L1138" s="1331"/>
      <c r="M1138" s="1331"/>
      <c r="N1138" s="1331"/>
      <c r="O1138" s="1331"/>
      <c r="P1138" s="1331"/>
      <c r="Q1138" s="1331"/>
      <c r="R1138" s="1331"/>
      <c r="S1138" s="1331"/>
      <c r="T1138" s="1330"/>
    </row>
    <row r="1139" spans="1:20" s="1332" customFormat="1" ht="15.75" hidden="1" x14ac:dyDescent="0.2">
      <c r="A1139" s="1334"/>
      <c r="B1139" s="1542"/>
      <c r="C1139" s="1542"/>
      <c r="D1139" s="1542"/>
      <c r="E1139" s="1542"/>
      <c r="F1139" s="1542"/>
      <c r="G1139" s="1542"/>
      <c r="H1139" s="1542"/>
      <c r="I1139" s="1542"/>
      <c r="J1139" s="1331"/>
      <c r="K1139" s="1331"/>
      <c r="L1139" s="1331"/>
      <c r="M1139" s="1331"/>
      <c r="N1139" s="1331"/>
      <c r="O1139" s="1331"/>
      <c r="P1139" s="1331"/>
      <c r="Q1139" s="1331"/>
      <c r="R1139" s="1331"/>
      <c r="S1139" s="1331"/>
      <c r="T1139" s="1330"/>
    </row>
    <row r="1140" spans="1:20" s="1332" customFormat="1" ht="15.75" hidden="1" x14ac:dyDescent="0.2">
      <c r="A1140" s="1334"/>
      <c r="B1140" s="1542"/>
      <c r="C1140" s="1542"/>
      <c r="D1140" s="1542"/>
      <c r="E1140" s="1542"/>
      <c r="F1140" s="1542"/>
      <c r="G1140" s="1542"/>
      <c r="H1140" s="1542"/>
      <c r="I1140" s="1542"/>
      <c r="J1140" s="1331"/>
      <c r="K1140" s="1331"/>
      <c r="L1140" s="1331"/>
      <c r="M1140" s="1331"/>
      <c r="N1140" s="1331"/>
      <c r="O1140" s="1331"/>
      <c r="P1140" s="1331"/>
      <c r="Q1140" s="1331"/>
      <c r="R1140" s="1331"/>
      <c r="S1140" s="1331"/>
      <c r="T1140" s="1330"/>
    </row>
    <row r="1141" spans="1:20" s="1332" customFormat="1" ht="15.75" hidden="1" x14ac:dyDescent="0.2">
      <c r="A1141" s="1334"/>
      <c r="B1141" s="1542"/>
      <c r="C1141" s="1542"/>
      <c r="D1141" s="1542"/>
      <c r="E1141" s="1542"/>
      <c r="F1141" s="1542"/>
      <c r="G1141" s="1542"/>
      <c r="H1141" s="1542"/>
      <c r="I1141" s="1542"/>
      <c r="J1141" s="1331"/>
      <c r="K1141" s="1331"/>
      <c r="L1141" s="1331"/>
      <c r="M1141" s="1331"/>
      <c r="N1141" s="1331"/>
      <c r="O1141" s="1331"/>
      <c r="P1141" s="1331"/>
      <c r="Q1141" s="1331"/>
      <c r="R1141" s="1331"/>
      <c r="S1141" s="1331"/>
      <c r="T1141" s="1330"/>
    </row>
    <row r="1142" spans="1:20" s="1332" customFormat="1" ht="15.75" hidden="1" x14ac:dyDescent="0.2">
      <c r="A1142" s="1334"/>
      <c r="B1142" s="1542"/>
      <c r="C1142" s="1542"/>
      <c r="D1142" s="1542"/>
      <c r="E1142" s="1542"/>
      <c r="F1142" s="1542"/>
      <c r="G1142" s="1542"/>
      <c r="H1142" s="1542"/>
      <c r="I1142" s="1542"/>
      <c r="J1142" s="1331"/>
      <c r="K1142" s="1331"/>
      <c r="L1142" s="1331"/>
      <c r="M1142" s="1331"/>
      <c r="N1142" s="1331"/>
      <c r="O1142" s="1331"/>
      <c r="P1142" s="1331"/>
      <c r="Q1142" s="1331"/>
      <c r="R1142" s="1331"/>
      <c r="S1142" s="1331"/>
      <c r="T1142" s="1330"/>
    </row>
    <row r="1143" spans="1:20" s="1332" customFormat="1" ht="15.75" hidden="1" x14ac:dyDescent="0.2">
      <c r="A1143" s="1334"/>
      <c r="B1143" s="1542"/>
      <c r="C1143" s="1542"/>
      <c r="D1143" s="1542"/>
      <c r="E1143" s="1542"/>
      <c r="F1143" s="1542"/>
      <c r="G1143" s="1542"/>
      <c r="H1143" s="1542"/>
      <c r="I1143" s="1542"/>
      <c r="J1143" s="1331"/>
      <c r="K1143" s="1331"/>
      <c r="L1143" s="1331"/>
      <c r="M1143" s="1331"/>
      <c r="N1143" s="1331"/>
      <c r="O1143" s="1331"/>
      <c r="P1143" s="1331"/>
      <c r="Q1143" s="1331"/>
      <c r="R1143" s="1331"/>
      <c r="S1143" s="1331"/>
      <c r="T1143" s="1330"/>
    </row>
    <row r="1144" spans="1:20" s="1332" customFormat="1" ht="15.75" hidden="1" x14ac:dyDescent="0.2">
      <c r="A1144" s="1334"/>
      <c r="B1144" s="1542"/>
      <c r="C1144" s="1542"/>
      <c r="D1144" s="1542"/>
      <c r="E1144" s="1542"/>
      <c r="F1144" s="1542"/>
      <c r="G1144" s="1542"/>
      <c r="H1144" s="1542"/>
      <c r="I1144" s="1542"/>
      <c r="J1144" s="1331"/>
      <c r="K1144" s="1331"/>
      <c r="L1144" s="1331"/>
      <c r="M1144" s="1331"/>
      <c r="N1144" s="1331"/>
      <c r="O1144" s="1331"/>
      <c r="P1144" s="1331"/>
      <c r="Q1144" s="1331"/>
      <c r="R1144" s="1331"/>
      <c r="S1144" s="1331"/>
      <c r="T1144" s="1330"/>
    </row>
    <row r="1145" spans="1:20" s="1332" customFormat="1" ht="15.75" hidden="1" x14ac:dyDescent="0.2">
      <c r="A1145" s="1334"/>
      <c r="B1145" s="1542"/>
      <c r="C1145" s="1542"/>
      <c r="D1145" s="1542"/>
      <c r="E1145" s="1542"/>
      <c r="F1145" s="1542"/>
      <c r="G1145" s="1542"/>
      <c r="H1145" s="1542"/>
      <c r="I1145" s="1542"/>
      <c r="J1145" s="1331"/>
      <c r="K1145" s="1331"/>
      <c r="L1145" s="1331"/>
      <c r="M1145" s="1331"/>
      <c r="N1145" s="1331"/>
      <c r="O1145" s="1331"/>
      <c r="P1145" s="1331"/>
      <c r="Q1145" s="1331"/>
      <c r="R1145" s="1331"/>
      <c r="S1145" s="1331"/>
      <c r="T1145" s="1330"/>
    </row>
    <row r="1146" spans="1:20" s="1332" customFormat="1" ht="15.75" hidden="1" x14ac:dyDescent="0.2">
      <c r="A1146" s="1334"/>
      <c r="B1146" s="1542"/>
      <c r="C1146" s="1542"/>
      <c r="D1146" s="1542"/>
      <c r="E1146" s="1542"/>
      <c r="F1146" s="1542"/>
      <c r="G1146" s="1542"/>
      <c r="H1146" s="1542"/>
      <c r="I1146" s="1542"/>
      <c r="J1146" s="1331"/>
      <c r="K1146" s="1331"/>
      <c r="L1146" s="1331"/>
      <c r="M1146" s="1331"/>
      <c r="N1146" s="1331"/>
      <c r="O1146" s="1331"/>
      <c r="P1146" s="1331"/>
      <c r="Q1146" s="1331"/>
      <c r="R1146" s="1331"/>
      <c r="S1146" s="1331"/>
      <c r="T1146" s="1330"/>
    </row>
    <row r="1147" spans="1:20" s="1332" customFormat="1" ht="15.75" hidden="1" x14ac:dyDescent="0.2">
      <c r="A1147" s="1334"/>
      <c r="B1147" s="1542"/>
      <c r="C1147" s="1542"/>
      <c r="D1147" s="1542"/>
      <c r="E1147" s="1542"/>
      <c r="F1147" s="1542"/>
      <c r="G1147" s="1542"/>
      <c r="H1147" s="1542"/>
      <c r="I1147" s="1542"/>
      <c r="J1147" s="1331"/>
      <c r="K1147" s="1331"/>
      <c r="L1147" s="1331"/>
      <c r="M1147" s="1331"/>
      <c r="N1147" s="1331"/>
      <c r="O1147" s="1331"/>
      <c r="P1147" s="1331"/>
      <c r="Q1147" s="1331"/>
      <c r="R1147" s="1331"/>
      <c r="S1147" s="1331"/>
      <c r="T1147" s="1330"/>
    </row>
    <row r="1148" spans="1:20" s="1332" customFormat="1" ht="15.75" hidden="1" x14ac:dyDescent="0.2">
      <c r="A1148" s="1334"/>
      <c r="B1148" s="1542"/>
      <c r="C1148" s="1542"/>
      <c r="D1148" s="1542"/>
      <c r="E1148" s="1542"/>
      <c r="F1148" s="1542"/>
      <c r="G1148" s="1542"/>
      <c r="H1148" s="1542"/>
      <c r="I1148" s="1542"/>
      <c r="J1148" s="1331"/>
      <c r="K1148" s="1331"/>
      <c r="L1148" s="1331"/>
      <c r="M1148" s="1331"/>
      <c r="N1148" s="1331"/>
      <c r="O1148" s="1331"/>
      <c r="P1148" s="1331"/>
      <c r="Q1148" s="1331"/>
      <c r="R1148" s="1331"/>
      <c r="S1148" s="1331"/>
      <c r="T1148" s="1330"/>
    </row>
    <row r="1149" spans="1:20" s="1332" customFormat="1" ht="15.75" hidden="1" x14ac:dyDescent="0.2">
      <c r="A1149" s="1334"/>
      <c r="B1149" s="1542"/>
      <c r="C1149" s="1542"/>
      <c r="D1149" s="1542"/>
      <c r="E1149" s="1542"/>
      <c r="F1149" s="1542"/>
      <c r="G1149" s="1542"/>
      <c r="H1149" s="1542"/>
      <c r="I1149" s="1542"/>
      <c r="J1149" s="1331"/>
      <c r="K1149" s="1331"/>
      <c r="L1149" s="1331"/>
      <c r="M1149" s="1331"/>
      <c r="N1149" s="1331"/>
      <c r="O1149" s="1331"/>
      <c r="P1149" s="1331"/>
      <c r="Q1149" s="1331"/>
      <c r="R1149" s="1331"/>
      <c r="S1149" s="1331"/>
      <c r="T1149" s="1330"/>
    </row>
    <row r="1150" spans="1:20" s="1332" customFormat="1" ht="15.75" hidden="1" x14ac:dyDescent="0.2">
      <c r="A1150" s="1334"/>
      <c r="B1150" s="1542"/>
      <c r="C1150" s="1542"/>
      <c r="D1150" s="1542"/>
      <c r="E1150" s="1542"/>
      <c r="F1150" s="1542"/>
      <c r="G1150" s="1542"/>
      <c r="H1150" s="1542"/>
      <c r="I1150" s="1542"/>
      <c r="J1150" s="1331"/>
      <c r="K1150" s="1331"/>
      <c r="L1150" s="1331"/>
      <c r="M1150" s="1331"/>
      <c r="N1150" s="1331"/>
      <c r="O1150" s="1331"/>
      <c r="P1150" s="1331"/>
      <c r="Q1150" s="1331"/>
      <c r="R1150" s="1331"/>
      <c r="S1150" s="1331"/>
      <c r="T1150" s="1330"/>
    </row>
    <row r="1151" spans="1:20" s="1332" customFormat="1" ht="15.75" hidden="1" x14ac:dyDescent="0.2">
      <c r="A1151" s="1334"/>
      <c r="B1151" s="1542"/>
      <c r="C1151" s="1542"/>
      <c r="D1151" s="1542"/>
      <c r="E1151" s="1542"/>
      <c r="F1151" s="1542"/>
      <c r="G1151" s="1542"/>
      <c r="H1151" s="1542"/>
      <c r="I1151" s="1542"/>
      <c r="J1151" s="1331"/>
      <c r="K1151" s="1331"/>
      <c r="L1151" s="1331"/>
      <c r="M1151" s="1331"/>
      <c r="N1151" s="1331"/>
      <c r="O1151" s="1331"/>
      <c r="P1151" s="1331"/>
      <c r="Q1151" s="1331"/>
      <c r="R1151" s="1331"/>
      <c r="S1151" s="1331"/>
      <c r="T1151" s="1330"/>
    </row>
    <row r="1152" spans="1:20" s="1332" customFormat="1" ht="15.75" hidden="1" x14ac:dyDescent="0.2">
      <c r="A1152" s="1334"/>
      <c r="B1152" s="1542"/>
      <c r="C1152" s="1542"/>
      <c r="D1152" s="1542"/>
      <c r="E1152" s="1542"/>
      <c r="F1152" s="1542"/>
      <c r="G1152" s="1542"/>
      <c r="H1152" s="1542"/>
      <c r="I1152" s="1542"/>
      <c r="J1152" s="1331"/>
      <c r="K1152" s="1331"/>
      <c r="L1152" s="1331"/>
      <c r="M1152" s="1331"/>
      <c r="N1152" s="1331"/>
      <c r="O1152" s="1331"/>
      <c r="P1152" s="1331"/>
      <c r="Q1152" s="1331"/>
      <c r="R1152" s="1331"/>
      <c r="S1152" s="1331"/>
      <c r="T1152" s="1330"/>
    </row>
    <row r="1153" spans="1:20" s="1332" customFormat="1" ht="15.75" hidden="1" x14ac:dyDescent="0.2">
      <c r="A1153" s="1334"/>
      <c r="B1153" s="1542"/>
      <c r="C1153" s="1542"/>
      <c r="D1153" s="1542"/>
      <c r="E1153" s="1542"/>
      <c r="F1153" s="1542"/>
      <c r="G1153" s="1542"/>
      <c r="H1153" s="1542"/>
      <c r="I1153" s="1542"/>
      <c r="J1153" s="1331"/>
      <c r="K1153" s="1331"/>
      <c r="L1153" s="1331"/>
      <c r="M1153" s="1331"/>
      <c r="N1153" s="1331"/>
      <c r="O1153" s="1331"/>
      <c r="P1153" s="1331"/>
      <c r="Q1153" s="1331"/>
      <c r="R1153" s="1331"/>
      <c r="S1153" s="1331"/>
      <c r="T1153" s="1330"/>
    </row>
    <row r="1154" spans="1:20" s="1332" customFormat="1" ht="15.75" hidden="1" x14ac:dyDescent="0.2">
      <c r="A1154" s="1334"/>
      <c r="B1154" s="1542"/>
      <c r="C1154" s="1542"/>
      <c r="D1154" s="1542"/>
      <c r="E1154" s="1542"/>
      <c r="F1154" s="1542"/>
      <c r="G1154" s="1542"/>
      <c r="H1154" s="1542"/>
      <c r="I1154" s="1542"/>
      <c r="J1154" s="1331"/>
      <c r="K1154" s="1331"/>
      <c r="L1154" s="1331"/>
      <c r="M1154" s="1331"/>
      <c r="N1154" s="1331"/>
      <c r="O1154" s="1331"/>
      <c r="P1154" s="1331"/>
      <c r="Q1154" s="1331"/>
      <c r="R1154" s="1331"/>
      <c r="S1154" s="1331"/>
      <c r="T1154" s="1330"/>
    </row>
    <row r="1155" spans="1:20" s="1332" customFormat="1" ht="15.75" hidden="1" x14ac:dyDescent="0.2">
      <c r="A1155" s="1334"/>
      <c r="B1155" s="1542"/>
      <c r="C1155" s="1542"/>
      <c r="D1155" s="1542"/>
      <c r="E1155" s="1542"/>
      <c r="F1155" s="1542"/>
      <c r="G1155" s="1542"/>
      <c r="H1155" s="1542"/>
      <c r="I1155" s="1542"/>
      <c r="J1155" s="1331"/>
      <c r="K1155" s="1331"/>
      <c r="L1155" s="1331"/>
      <c r="M1155" s="1331"/>
      <c r="N1155" s="1331"/>
      <c r="O1155" s="1331"/>
      <c r="P1155" s="1331"/>
      <c r="Q1155" s="1331"/>
      <c r="R1155" s="1331"/>
      <c r="S1155" s="1331"/>
      <c r="T1155" s="1330"/>
    </row>
    <row r="1156" spans="1:20" s="1332" customFormat="1" ht="15.75" hidden="1" x14ac:dyDescent="0.2">
      <c r="A1156" s="247"/>
      <c r="B1156" s="1216"/>
      <c r="C1156" s="1216"/>
      <c r="D1156" s="1216"/>
      <c r="E1156" s="1216"/>
      <c r="F1156" s="1216"/>
      <c r="G1156" s="1216"/>
      <c r="H1156" s="1216"/>
      <c r="I1156" s="1216"/>
      <c r="J1156" s="1243"/>
      <c r="K1156" s="1243"/>
      <c r="L1156" s="1243"/>
      <c r="M1156" s="1243"/>
      <c r="N1156" s="1243"/>
      <c r="O1156" s="1243"/>
      <c r="P1156" s="1243"/>
      <c r="Q1156" s="1243"/>
      <c r="R1156" s="1243"/>
      <c r="S1156" s="1243"/>
      <c r="T1156" s="1244"/>
    </row>
    <row r="1157" spans="1:20" ht="30" customHeight="1" x14ac:dyDescent="0.25">
      <c r="A1157" s="1245" t="s">
        <v>1209</v>
      </c>
      <c r="B1157" s="1210"/>
      <c r="C1157" s="1210"/>
      <c r="D1157" s="1210"/>
      <c r="E1157" s="1210"/>
      <c r="F1157" s="1210"/>
      <c r="G1157" s="1210"/>
      <c r="H1157" s="1210"/>
      <c r="I1157" s="1210"/>
      <c r="J1157" s="1292"/>
      <c r="K1157" s="1292"/>
      <c r="L1157" s="1292"/>
      <c r="M1157" s="1292"/>
      <c r="N1157" s="1292"/>
      <c r="O1157" s="1292"/>
      <c r="P1157" s="1292"/>
      <c r="Q1157" s="1292"/>
      <c r="R1157" s="1292"/>
      <c r="S1157" s="1292"/>
      <c r="T1157" s="1293"/>
    </row>
    <row r="1158" spans="1:20" ht="15" customHeight="1" x14ac:dyDescent="0.2">
      <c r="A1158" s="1334"/>
      <c r="B1158" s="1332"/>
      <c r="C1158" s="1332"/>
      <c r="D1158" s="1332"/>
      <c r="E1158" s="1332"/>
      <c r="F1158" s="1332"/>
      <c r="G1158" s="1332"/>
      <c r="H1158" s="1332"/>
      <c r="I1158" s="1332"/>
      <c r="J1158" s="1332"/>
      <c r="K1158" s="1332"/>
      <c r="L1158" s="1332"/>
      <c r="M1158" s="1332"/>
      <c r="N1158" s="1332"/>
      <c r="O1158" s="1332"/>
      <c r="P1158" s="1332"/>
      <c r="Q1158" s="1332"/>
      <c r="R1158" s="1332"/>
      <c r="S1158" s="1332"/>
      <c r="T1158" s="1333"/>
    </row>
    <row r="1159" spans="1:20" ht="15" customHeight="1" x14ac:dyDescent="0.2">
      <c r="A1159" s="1334"/>
      <c r="B1159" s="1655" t="s">
        <v>1338</v>
      </c>
      <c r="C1159" s="1201" t="s">
        <v>1210</v>
      </c>
      <c r="D1159" s="1332"/>
      <c r="E1159" s="1332"/>
      <c r="F1159" s="1332"/>
      <c r="G1159" s="1332"/>
      <c r="H1159" s="1332"/>
      <c r="I1159" s="1332"/>
      <c r="J1159" s="1332"/>
      <c r="K1159" s="1332"/>
      <c r="L1159" s="1332"/>
      <c r="M1159" s="1332"/>
      <c r="N1159" s="1332"/>
      <c r="O1159" s="1332"/>
      <c r="P1159" s="1332"/>
      <c r="Q1159" s="1332"/>
      <c r="R1159" s="1332"/>
      <c r="S1159" s="1332"/>
      <c r="T1159" s="1333"/>
    </row>
    <row r="1160" spans="1:20" ht="15" customHeight="1" x14ac:dyDescent="0.2">
      <c r="A1160" s="1334"/>
      <c r="B1160" s="1223" t="s">
        <v>1339</v>
      </c>
      <c r="C1160" s="1310"/>
      <c r="D1160" s="1332"/>
      <c r="E1160" s="1332"/>
      <c r="F1160" s="1332"/>
      <c r="G1160" s="1332"/>
      <c r="H1160" s="1332"/>
      <c r="I1160" s="1332"/>
      <c r="J1160" s="1332"/>
      <c r="K1160" s="1332"/>
      <c r="L1160" s="1332"/>
      <c r="M1160" s="1332"/>
      <c r="N1160" s="1332"/>
      <c r="O1160" s="1332"/>
      <c r="P1160" s="1332"/>
      <c r="Q1160" s="1332"/>
      <c r="R1160" s="1332"/>
      <c r="S1160" s="1332"/>
      <c r="T1160" s="1333"/>
    </row>
    <row r="1161" spans="1:20" ht="15" customHeight="1" x14ac:dyDescent="0.2">
      <c r="A1161" s="1334"/>
      <c r="B1161" s="1224" t="s">
        <v>1340</v>
      </c>
      <c r="C1161" s="1309"/>
      <c r="D1161" s="1332"/>
      <c r="E1161" s="1332"/>
      <c r="F1161" s="1332"/>
      <c r="G1161" s="1332"/>
      <c r="H1161" s="1332"/>
      <c r="I1161" s="1332"/>
      <c r="J1161" s="1332"/>
      <c r="K1161" s="1332"/>
      <c r="L1161" s="1332"/>
      <c r="M1161" s="1332"/>
      <c r="N1161" s="1332"/>
      <c r="O1161" s="1332"/>
      <c r="P1161" s="1332"/>
      <c r="Q1161" s="1332"/>
      <c r="R1161" s="1332"/>
      <c r="S1161" s="1332"/>
      <c r="T1161" s="1333"/>
    </row>
    <row r="1162" spans="1:20" ht="15" customHeight="1" x14ac:dyDescent="0.2">
      <c r="A1162" s="1334"/>
      <c r="B1162" s="1647" t="s">
        <v>1345</v>
      </c>
      <c r="C1162" s="1309"/>
      <c r="D1162" s="1332"/>
      <c r="E1162" s="1332"/>
      <c r="F1162" s="1332"/>
      <c r="G1162" s="1332"/>
      <c r="H1162" s="1332"/>
      <c r="I1162" s="1332"/>
      <c r="J1162" s="1332"/>
      <c r="K1162" s="1332"/>
      <c r="L1162" s="1332"/>
      <c r="M1162" s="1332"/>
      <c r="N1162" s="1332"/>
      <c r="O1162" s="1332"/>
      <c r="P1162" s="1332"/>
      <c r="Q1162" s="1332"/>
      <c r="R1162" s="1332"/>
      <c r="S1162" s="1332"/>
      <c r="T1162" s="1333"/>
    </row>
    <row r="1163" spans="1:20" ht="15" customHeight="1" x14ac:dyDescent="0.2">
      <c r="A1163" s="1334"/>
      <c r="B1163" s="1647" t="s">
        <v>1346</v>
      </c>
      <c r="C1163" s="1309"/>
      <c r="D1163" s="1332"/>
      <c r="E1163" s="1332"/>
      <c r="F1163" s="1332"/>
      <c r="G1163" s="1332"/>
      <c r="H1163" s="1332"/>
      <c r="I1163" s="1332"/>
      <c r="J1163" s="1332"/>
      <c r="K1163" s="1332"/>
      <c r="L1163" s="1332"/>
      <c r="M1163" s="1332"/>
      <c r="N1163" s="1332"/>
      <c r="O1163" s="1332"/>
      <c r="P1163" s="1332"/>
      <c r="Q1163" s="1332"/>
      <c r="R1163" s="1332"/>
      <c r="S1163" s="1332"/>
      <c r="T1163" s="1333"/>
    </row>
    <row r="1164" spans="1:20" ht="15" customHeight="1" x14ac:dyDescent="0.2">
      <c r="A1164" s="1334"/>
      <c r="B1164" s="1647" t="s">
        <v>1347</v>
      </c>
      <c r="C1164" s="1309"/>
      <c r="D1164" s="1332"/>
      <c r="E1164" s="1332"/>
      <c r="F1164" s="1332"/>
      <c r="G1164" s="1332"/>
      <c r="H1164" s="1332"/>
      <c r="I1164" s="1332"/>
      <c r="J1164" s="1332"/>
      <c r="K1164" s="1332"/>
      <c r="L1164" s="1332"/>
      <c r="M1164" s="1332"/>
      <c r="N1164" s="1332"/>
      <c r="O1164" s="1332"/>
      <c r="P1164" s="1332"/>
      <c r="Q1164" s="1332"/>
      <c r="R1164" s="1332"/>
      <c r="S1164" s="1332"/>
      <c r="T1164" s="1333"/>
    </row>
    <row r="1165" spans="1:20" ht="15" customHeight="1" x14ac:dyDescent="0.2">
      <c r="A1165" s="1334"/>
      <c r="B1165" s="1647" t="s">
        <v>1348</v>
      </c>
      <c r="C1165" s="1309"/>
      <c r="D1165" s="1332"/>
      <c r="E1165" s="1332"/>
      <c r="F1165" s="1332"/>
      <c r="G1165" s="1332"/>
      <c r="H1165" s="1332"/>
      <c r="I1165" s="1332"/>
      <c r="J1165" s="1332"/>
      <c r="K1165" s="1332"/>
      <c r="L1165" s="1332"/>
      <c r="M1165" s="1332"/>
      <c r="N1165" s="1332"/>
      <c r="O1165" s="1332"/>
      <c r="P1165" s="1332"/>
      <c r="Q1165" s="1332"/>
      <c r="R1165" s="1332"/>
      <c r="S1165" s="1332"/>
      <c r="T1165" s="1333"/>
    </row>
    <row r="1166" spans="1:20" ht="15" customHeight="1" x14ac:dyDescent="0.2">
      <c r="A1166" s="1334"/>
      <c r="B1166" s="1647" t="s">
        <v>1349</v>
      </c>
      <c r="C1166" s="1309"/>
      <c r="D1166" s="1332"/>
      <c r="E1166" s="1332"/>
      <c r="F1166" s="1332"/>
      <c r="G1166" s="1332"/>
      <c r="H1166" s="1332"/>
      <c r="I1166" s="1332"/>
      <c r="J1166" s="1332"/>
      <c r="K1166" s="1332"/>
      <c r="L1166" s="1332"/>
      <c r="M1166" s="1332"/>
      <c r="N1166" s="1332"/>
      <c r="O1166" s="1332"/>
      <c r="P1166" s="1332"/>
      <c r="Q1166" s="1332"/>
      <c r="R1166" s="1332"/>
      <c r="S1166" s="1332"/>
      <c r="T1166" s="1333"/>
    </row>
    <row r="1167" spans="1:20" ht="15" customHeight="1" x14ac:dyDescent="0.2">
      <c r="A1167" s="1334"/>
      <c r="B1167" s="1647" t="s">
        <v>1350</v>
      </c>
      <c r="C1167" s="1654"/>
      <c r="D1167" s="1332"/>
      <c r="E1167" s="1332"/>
      <c r="F1167" s="1332"/>
      <c r="G1167" s="1332"/>
      <c r="H1167" s="1332"/>
      <c r="I1167" s="1332"/>
      <c r="J1167" s="1332"/>
      <c r="K1167" s="1332"/>
      <c r="L1167" s="1332"/>
      <c r="M1167" s="1332"/>
      <c r="N1167" s="1332"/>
      <c r="O1167" s="1332"/>
      <c r="P1167" s="1332"/>
      <c r="Q1167" s="1332"/>
      <c r="R1167" s="1332"/>
      <c r="S1167" s="1332"/>
      <c r="T1167" s="1333"/>
    </row>
    <row r="1168" spans="1:20" s="1332" customFormat="1" ht="15" customHeight="1" x14ac:dyDescent="0.2">
      <c r="A1168" s="1334"/>
      <c r="B1168" s="1647" t="s">
        <v>1341</v>
      </c>
      <c r="C1168" s="1309"/>
      <c r="T1168" s="1333"/>
    </row>
    <row r="1169" spans="1:20" ht="15" customHeight="1" x14ac:dyDescent="0.2">
      <c r="A1169" s="1334"/>
      <c r="B1169" s="1224" t="s">
        <v>1342</v>
      </c>
      <c r="C1169" s="1309"/>
      <c r="D1169" s="1332"/>
      <c r="E1169" s="1332"/>
      <c r="F1169" s="1332"/>
      <c r="G1169" s="1332"/>
      <c r="H1169" s="1332"/>
      <c r="I1169" s="1332"/>
      <c r="J1169" s="1332"/>
      <c r="K1169" s="1332"/>
      <c r="L1169" s="1332"/>
      <c r="M1169" s="1332"/>
      <c r="N1169" s="1332"/>
      <c r="O1169" s="1332"/>
      <c r="P1169" s="1332"/>
      <c r="Q1169" s="1332"/>
      <c r="R1169" s="1332"/>
      <c r="S1169" s="1332"/>
      <c r="T1169" s="1333"/>
    </row>
    <row r="1170" spans="1:20" ht="15" customHeight="1" x14ac:dyDescent="0.2">
      <c r="A1170" s="1334"/>
      <c r="B1170" s="1224" t="s">
        <v>1343</v>
      </c>
      <c r="C1170" s="1309"/>
      <c r="D1170" s="1332"/>
      <c r="E1170" s="1332"/>
      <c r="F1170" s="1332"/>
      <c r="G1170" s="1332"/>
      <c r="H1170" s="1332"/>
      <c r="I1170" s="1332"/>
      <c r="J1170" s="1332"/>
      <c r="K1170" s="1332"/>
      <c r="L1170" s="1332"/>
      <c r="M1170" s="1332"/>
      <c r="N1170" s="1332"/>
      <c r="O1170" s="1332"/>
      <c r="P1170" s="1332"/>
      <c r="Q1170" s="1332"/>
      <c r="R1170" s="1332"/>
      <c r="S1170" s="1332"/>
      <c r="T1170" s="1333"/>
    </row>
    <row r="1171" spans="1:20" ht="15" customHeight="1" x14ac:dyDescent="0.2">
      <c r="A1171" s="1334"/>
      <c r="B1171" s="1647" t="s">
        <v>1344</v>
      </c>
      <c r="C1171" s="1654"/>
      <c r="D1171" s="1332"/>
      <c r="E1171" s="1332"/>
      <c r="F1171" s="1332"/>
      <c r="G1171" s="1332"/>
      <c r="H1171" s="1332"/>
      <c r="I1171" s="1332"/>
      <c r="J1171" s="1332"/>
      <c r="K1171" s="1332"/>
      <c r="L1171" s="1332"/>
      <c r="M1171" s="1332"/>
      <c r="N1171" s="1332"/>
      <c r="O1171" s="1332"/>
      <c r="P1171" s="1332"/>
      <c r="Q1171" s="1332"/>
      <c r="R1171" s="1332"/>
      <c r="S1171" s="1332"/>
      <c r="T1171" s="1333"/>
    </row>
    <row r="1172" spans="1:20" ht="15" customHeight="1" x14ac:dyDescent="0.2">
      <c r="A1172" s="1334"/>
      <c r="B1172" s="1662" t="s">
        <v>1375</v>
      </c>
      <c r="C1172" s="1308"/>
      <c r="D1172" s="1332"/>
      <c r="E1172" s="1332"/>
      <c r="F1172" s="1332"/>
      <c r="G1172" s="1332"/>
      <c r="H1172" s="1332"/>
      <c r="I1172" s="1332"/>
      <c r="J1172" s="1332"/>
      <c r="K1172" s="1332"/>
      <c r="L1172" s="1332"/>
      <c r="M1172" s="1332"/>
      <c r="N1172" s="1332"/>
      <c r="O1172" s="1332"/>
      <c r="P1172" s="1332"/>
      <c r="Q1172" s="1332"/>
      <c r="R1172" s="1332"/>
      <c r="S1172" s="1332"/>
      <c r="T1172" s="1333"/>
    </row>
    <row r="1173" spans="1:20" ht="15" customHeight="1" x14ac:dyDescent="0.2">
      <c r="A1173" s="1334"/>
      <c r="B1173" s="1332"/>
      <c r="C1173" s="1332"/>
      <c r="D1173" s="1332"/>
      <c r="E1173" s="1332"/>
      <c r="F1173" s="1332"/>
      <c r="G1173" s="1332"/>
      <c r="H1173" s="1332"/>
      <c r="I1173" s="1332"/>
      <c r="J1173" s="1332"/>
      <c r="K1173" s="1332"/>
      <c r="L1173" s="1332"/>
      <c r="M1173" s="1332"/>
      <c r="N1173" s="1332"/>
      <c r="O1173" s="1332"/>
      <c r="P1173" s="1332"/>
      <c r="Q1173" s="1332"/>
      <c r="R1173" s="1332"/>
      <c r="S1173" s="1332"/>
      <c r="T1173" s="1323"/>
    </row>
    <row r="1174" spans="1:20" s="1332" customFormat="1" ht="30" customHeight="1" x14ac:dyDescent="0.25">
      <c r="A1174" s="1245" t="s">
        <v>1351</v>
      </c>
      <c r="B1174" s="1210"/>
      <c r="C1174" s="1210"/>
      <c r="D1174" s="1210"/>
      <c r="E1174" s="1210"/>
      <c r="F1174" s="1210"/>
      <c r="G1174" s="1210"/>
      <c r="H1174" s="1210"/>
      <c r="I1174" s="1210"/>
      <c r="J1174" s="1292"/>
      <c r="K1174" s="1292"/>
      <c r="L1174" s="1292"/>
      <c r="M1174" s="1292"/>
      <c r="N1174" s="1292"/>
      <c r="O1174" s="1292"/>
      <c r="P1174" s="1292"/>
      <c r="Q1174" s="1292"/>
      <c r="R1174" s="1292"/>
      <c r="S1174" s="1292"/>
      <c r="T1174" s="1293"/>
    </row>
    <row r="1175" spans="1:20" ht="15" customHeight="1" x14ac:dyDescent="0.2">
      <c r="A1175" s="1649"/>
      <c r="B1175" s="1650"/>
      <c r="C1175" s="1650"/>
      <c r="D1175" s="1650"/>
      <c r="E1175" s="1650"/>
      <c r="F1175" s="1650"/>
      <c r="G1175" s="1650"/>
      <c r="H1175" s="1650"/>
      <c r="I1175" s="1650"/>
      <c r="J1175" s="1650"/>
      <c r="K1175" s="1650"/>
      <c r="L1175" s="1650"/>
      <c r="M1175" s="1650"/>
      <c r="N1175" s="1650"/>
      <c r="O1175" s="1650"/>
      <c r="P1175" s="1650"/>
      <c r="Q1175" s="1650"/>
      <c r="R1175" s="1650"/>
      <c r="S1175" s="1650"/>
      <c r="T1175" s="1651"/>
    </row>
    <row r="1176" spans="1:20" s="1332" customFormat="1" ht="75" customHeight="1" x14ac:dyDescent="0.2">
      <c r="A1176" s="1334"/>
      <c r="B1176" s="1655" t="s">
        <v>1084</v>
      </c>
      <c r="C1176" s="1648" t="s">
        <v>1352</v>
      </c>
      <c r="D1176" s="1743" t="s">
        <v>1353</v>
      </c>
      <c r="E1176" s="1744"/>
      <c r="F1176" s="1744"/>
      <c r="G1176" s="1744"/>
      <c r="H1176" s="1744"/>
      <c r="I1176" s="1744"/>
      <c r="J1176" s="1744"/>
      <c r="K1176" s="1744"/>
      <c r="L1176" s="1744"/>
      <c r="M1176" s="1744"/>
      <c r="N1176" s="1744"/>
      <c r="O1176" s="1744"/>
      <c r="P1176" s="1744"/>
      <c r="Q1176" s="1652"/>
      <c r="R1176" s="1652"/>
      <c r="S1176" s="1652"/>
      <c r="T1176" s="1333"/>
    </row>
    <row r="1177" spans="1:20" ht="15" customHeight="1" x14ac:dyDescent="0.2">
      <c r="A1177" s="1334"/>
      <c r="B1177" s="1223">
        <v>1</v>
      </c>
      <c r="C1177" s="1049"/>
      <c r="D1177" s="1741"/>
      <c r="E1177" s="1742"/>
      <c r="F1177" s="1742"/>
      <c r="G1177" s="1742"/>
      <c r="H1177" s="1742"/>
      <c r="I1177" s="1742"/>
      <c r="J1177" s="1742"/>
      <c r="K1177" s="1742"/>
      <c r="L1177" s="1742"/>
      <c r="M1177" s="1742"/>
      <c r="N1177" s="1742"/>
      <c r="O1177" s="1742"/>
      <c r="P1177" s="1742"/>
      <c r="Q1177" s="1332"/>
      <c r="R1177" s="1332"/>
      <c r="S1177" s="1332"/>
      <c r="T1177" s="1333"/>
    </row>
    <row r="1178" spans="1:20" ht="15" customHeight="1" x14ac:dyDescent="0.2">
      <c r="A1178" s="1334"/>
      <c r="B1178" s="1224">
        <v>2</v>
      </c>
      <c r="C1178" s="1049"/>
      <c r="D1178" s="1738"/>
      <c r="E1178" s="1739"/>
      <c r="F1178" s="1739"/>
      <c r="G1178" s="1739"/>
      <c r="H1178" s="1739"/>
      <c r="I1178" s="1739"/>
      <c r="J1178" s="1739"/>
      <c r="K1178" s="1739"/>
      <c r="L1178" s="1739"/>
      <c r="M1178" s="1739"/>
      <c r="N1178" s="1739"/>
      <c r="O1178" s="1739"/>
      <c r="P1178" s="1739"/>
      <c r="Q1178" s="1332"/>
      <c r="R1178" s="1332"/>
      <c r="S1178" s="1332"/>
      <c r="T1178" s="1333"/>
    </row>
    <row r="1179" spans="1:20" ht="15" customHeight="1" x14ac:dyDescent="0.2">
      <c r="A1179" s="1334"/>
      <c r="B1179" s="1224">
        <v>3</v>
      </c>
      <c r="C1179" s="1049"/>
      <c r="D1179" s="1738"/>
      <c r="E1179" s="1739"/>
      <c r="F1179" s="1739"/>
      <c r="G1179" s="1739"/>
      <c r="H1179" s="1739"/>
      <c r="I1179" s="1739"/>
      <c r="J1179" s="1739"/>
      <c r="K1179" s="1739"/>
      <c r="L1179" s="1739"/>
      <c r="M1179" s="1739"/>
      <c r="N1179" s="1739"/>
      <c r="O1179" s="1739"/>
      <c r="P1179" s="1739"/>
      <c r="Q1179" s="1332"/>
      <c r="R1179" s="1332"/>
      <c r="S1179" s="1332"/>
      <c r="T1179" s="1333"/>
    </row>
    <row r="1180" spans="1:20" ht="15" customHeight="1" x14ac:dyDescent="0.2">
      <c r="A1180" s="1334"/>
      <c r="B1180" s="1224">
        <v>4</v>
      </c>
      <c r="C1180" s="1049"/>
      <c r="D1180" s="1738"/>
      <c r="E1180" s="1739"/>
      <c r="F1180" s="1739"/>
      <c r="G1180" s="1739"/>
      <c r="H1180" s="1739"/>
      <c r="I1180" s="1739"/>
      <c r="J1180" s="1739"/>
      <c r="K1180" s="1739"/>
      <c r="L1180" s="1739"/>
      <c r="M1180" s="1739"/>
      <c r="N1180" s="1739"/>
      <c r="O1180" s="1739"/>
      <c r="P1180" s="1739"/>
      <c r="Q1180" s="1332"/>
      <c r="R1180" s="1332"/>
      <c r="S1180" s="1332"/>
      <c r="T1180" s="1333"/>
    </row>
    <row r="1181" spans="1:20" ht="15" customHeight="1" x14ac:dyDescent="0.2">
      <c r="A1181" s="1334"/>
      <c r="B1181" s="1224">
        <v>5</v>
      </c>
      <c r="C1181" s="1049"/>
      <c r="D1181" s="1738"/>
      <c r="E1181" s="1739"/>
      <c r="F1181" s="1739"/>
      <c r="G1181" s="1739"/>
      <c r="H1181" s="1739"/>
      <c r="I1181" s="1739"/>
      <c r="J1181" s="1739"/>
      <c r="K1181" s="1739"/>
      <c r="L1181" s="1739"/>
      <c r="M1181" s="1739"/>
      <c r="N1181" s="1739"/>
      <c r="O1181" s="1739"/>
      <c r="P1181" s="1739"/>
      <c r="Q1181" s="1332"/>
      <c r="R1181" s="1332"/>
      <c r="S1181" s="1332"/>
      <c r="T1181" s="1333"/>
    </row>
    <row r="1182" spans="1:20" ht="15" customHeight="1" x14ac:dyDescent="0.2">
      <c r="A1182" s="1334"/>
      <c r="B1182" s="1224">
        <v>6</v>
      </c>
      <c r="C1182" s="1049"/>
      <c r="D1182" s="1738"/>
      <c r="E1182" s="1739"/>
      <c r="F1182" s="1739"/>
      <c r="G1182" s="1739"/>
      <c r="H1182" s="1739"/>
      <c r="I1182" s="1739"/>
      <c r="J1182" s="1739"/>
      <c r="K1182" s="1739"/>
      <c r="L1182" s="1739"/>
      <c r="M1182" s="1739"/>
      <c r="N1182" s="1739"/>
      <c r="O1182" s="1739"/>
      <c r="P1182" s="1739"/>
      <c r="Q1182" s="1332"/>
      <c r="R1182" s="1332"/>
      <c r="S1182" s="1332"/>
      <c r="T1182" s="1333"/>
    </row>
    <row r="1183" spans="1:20" ht="15" customHeight="1" x14ac:dyDescent="0.2">
      <c r="A1183" s="1334"/>
      <c r="B1183" s="1224">
        <v>7</v>
      </c>
      <c r="C1183" s="1049"/>
      <c r="D1183" s="1738"/>
      <c r="E1183" s="1739"/>
      <c r="F1183" s="1739"/>
      <c r="G1183" s="1739"/>
      <c r="H1183" s="1739"/>
      <c r="I1183" s="1739"/>
      <c r="J1183" s="1739"/>
      <c r="K1183" s="1739"/>
      <c r="L1183" s="1739"/>
      <c r="M1183" s="1739"/>
      <c r="N1183" s="1739"/>
      <c r="O1183" s="1739"/>
      <c r="P1183" s="1739"/>
      <c r="Q1183" s="1332"/>
      <c r="R1183" s="1332"/>
      <c r="S1183" s="1332"/>
      <c r="T1183" s="1333"/>
    </row>
    <row r="1184" spans="1:20" ht="15" customHeight="1" x14ac:dyDescent="0.2">
      <c r="A1184" s="1334"/>
      <c r="B1184" s="1224">
        <v>8</v>
      </c>
      <c r="C1184" s="1049"/>
      <c r="D1184" s="1738"/>
      <c r="E1184" s="1739"/>
      <c r="F1184" s="1739"/>
      <c r="G1184" s="1739"/>
      <c r="H1184" s="1739"/>
      <c r="I1184" s="1739"/>
      <c r="J1184" s="1739"/>
      <c r="K1184" s="1739"/>
      <c r="L1184" s="1739"/>
      <c r="M1184" s="1739"/>
      <c r="N1184" s="1739"/>
      <c r="O1184" s="1739"/>
      <c r="P1184" s="1739"/>
      <c r="Q1184" s="1332"/>
      <c r="R1184" s="1332"/>
      <c r="S1184" s="1332"/>
      <c r="T1184" s="1333"/>
    </row>
    <row r="1185" spans="1:20" ht="15" customHeight="1" x14ac:dyDescent="0.2">
      <c r="A1185" s="1334"/>
      <c r="B1185" s="1224">
        <v>9</v>
      </c>
      <c r="C1185" s="1049"/>
      <c r="D1185" s="1738"/>
      <c r="E1185" s="1739"/>
      <c r="F1185" s="1739"/>
      <c r="G1185" s="1739"/>
      <c r="H1185" s="1739"/>
      <c r="I1185" s="1739"/>
      <c r="J1185" s="1739"/>
      <c r="K1185" s="1739"/>
      <c r="L1185" s="1739"/>
      <c r="M1185" s="1739"/>
      <c r="N1185" s="1739"/>
      <c r="O1185" s="1739"/>
      <c r="P1185" s="1739"/>
      <c r="Q1185" s="1332"/>
      <c r="R1185" s="1332"/>
      <c r="S1185" s="1332"/>
      <c r="T1185" s="1333"/>
    </row>
    <row r="1186" spans="1:20" ht="15" customHeight="1" x14ac:dyDescent="0.2">
      <c r="A1186" s="1334"/>
      <c r="B1186" s="1224">
        <v>10</v>
      </c>
      <c r="C1186" s="1049"/>
      <c r="D1186" s="1738"/>
      <c r="E1186" s="1739"/>
      <c r="F1186" s="1739"/>
      <c r="G1186" s="1739"/>
      <c r="H1186" s="1739"/>
      <c r="I1186" s="1739"/>
      <c r="J1186" s="1739"/>
      <c r="K1186" s="1739"/>
      <c r="L1186" s="1739"/>
      <c r="M1186" s="1739"/>
      <c r="N1186" s="1739"/>
      <c r="O1186" s="1739"/>
      <c r="P1186" s="1739"/>
      <c r="Q1186" s="1332"/>
      <c r="R1186" s="1332"/>
      <c r="S1186" s="1332"/>
      <c r="T1186" s="1333"/>
    </row>
    <row r="1187" spans="1:20" ht="15" customHeight="1" x14ac:dyDescent="0.2">
      <c r="A1187" s="1334"/>
      <c r="B1187" s="1224">
        <v>11</v>
      </c>
      <c r="C1187" s="1049"/>
      <c r="D1187" s="1738"/>
      <c r="E1187" s="1739"/>
      <c r="F1187" s="1739"/>
      <c r="G1187" s="1739"/>
      <c r="H1187" s="1739"/>
      <c r="I1187" s="1739"/>
      <c r="J1187" s="1739"/>
      <c r="K1187" s="1739"/>
      <c r="L1187" s="1739"/>
      <c r="M1187" s="1739"/>
      <c r="N1187" s="1739"/>
      <c r="O1187" s="1739"/>
      <c r="P1187" s="1739"/>
      <c r="Q1187" s="1332"/>
      <c r="R1187" s="1332"/>
      <c r="S1187" s="1332"/>
      <c r="T1187" s="1333"/>
    </row>
    <row r="1188" spans="1:20" ht="15" customHeight="1" x14ac:dyDescent="0.2">
      <c r="A1188" s="1334"/>
      <c r="B1188" s="1224">
        <v>12</v>
      </c>
      <c r="C1188" s="1049"/>
      <c r="D1188" s="1738"/>
      <c r="E1188" s="1739"/>
      <c r="F1188" s="1739"/>
      <c r="G1188" s="1739"/>
      <c r="H1188" s="1739"/>
      <c r="I1188" s="1739"/>
      <c r="J1188" s="1739"/>
      <c r="K1188" s="1739"/>
      <c r="L1188" s="1739"/>
      <c r="M1188" s="1739"/>
      <c r="N1188" s="1739"/>
      <c r="O1188" s="1739"/>
      <c r="P1188" s="1739"/>
      <c r="Q1188" s="1332"/>
      <c r="R1188" s="1332"/>
      <c r="S1188" s="1332"/>
      <c r="T1188" s="1333"/>
    </row>
    <row r="1189" spans="1:20" ht="15" customHeight="1" x14ac:dyDescent="0.2">
      <c r="A1189" s="1334"/>
      <c r="B1189" s="1224">
        <v>13</v>
      </c>
      <c r="C1189" s="1049"/>
      <c r="D1189" s="1738"/>
      <c r="E1189" s="1739"/>
      <c r="F1189" s="1739"/>
      <c r="G1189" s="1739"/>
      <c r="H1189" s="1739"/>
      <c r="I1189" s="1739"/>
      <c r="J1189" s="1739"/>
      <c r="K1189" s="1739"/>
      <c r="L1189" s="1739"/>
      <c r="M1189" s="1739"/>
      <c r="N1189" s="1739"/>
      <c r="O1189" s="1739"/>
      <c r="P1189" s="1739"/>
      <c r="Q1189" s="1332"/>
      <c r="R1189" s="1332"/>
      <c r="S1189" s="1332"/>
      <c r="T1189" s="1333"/>
    </row>
    <row r="1190" spans="1:20" ht="15" customHeight="1" x14ac:dyDescent="0.2">
      <c r="A1190" s="1334"/>
      <c r="B1190" s="1224">
        <v>14</v>
      </c>
      <c r="C1190" s="1049"/>
      <c r="D1190" s="1738"/>
      <c r="E1190" s="1739"/>
      <c r="F1190" s="1739"/>
      <c r="G1190" s="1739"/>
      <c r="H1190" s="1739"/>
      <c r="I1190" s="1739"/>
      <c r="J1190" s="1739"/>
      <c r="K1190" s="1739"/>
      <c r="L1190" s="1739"/>
      <c r="M1190" s="1739"/>
      <c r="N1190" s="1739"/>
      <c r="O1190" s="1739"/>
      <c r="P1190" s="1739"/>
      <c r="Q1190" s="1332"/>
      <c r="R1190" s="1332"/>
      <c r="S1190" s="1332"/>
      <c r="T1190" s="1333"/>
    </row>
    <row r="1191" spans="1:20" ht="15" customHeight="1" x14ac:dyDescent="0.2">
      <c r="A1191" s="1334"/>
      <c r="B1191" s="1224">
        <v>15</v>
      </c>
      <c r="C1191" s="1049"/>
      <c r="D1191" s="1738"/>
      <c r="E1191" s="1739"/>
      <c r="F1191" s="1739"/>
      <c r="G1191" s="1739"/>
      <c r="H1191" s="1739"/>
      <c r="I1191" s="1739"/>
      <c r="J1191" s="1739"/>
      <c r="K1191" s="1739"/>
      <c r="L1191" s="1739"/>
      <c r="M1191" s="1739"/>
      <c r="N1191" s="1739"/>
      <c r="O1191" s="1739"/>
      <c r="P1191" s="1739"/>
      <c r="Q1191" s="1332"/>
      <c r="R1191" s="1332"/>
      <c r="S1191" s="1332"/>
      <c r="T1191" s="1333"/>
    </row>
    <row r="1192" spans="1:20" ht="15" customHeight="1" x14ac:dyDescent="0.2">
      <c r="A1192" s="1334"/>
      <c r="B1192" s="1224">
        <v>16</v>
      </c>
      <c r="C1192" s="1049"/>
      <c r="D1192" s="1738"/>
      <c r="E1192" s="1739"/>
      <c r="F1192" s="1739"/>
      <c r="G1192" s="1739"/>
      <c r="H1192" s="1739"/>
      <c r="I1192" s="1739"/>
      <c r="J1192" s="1739"/>
      <c r="K1192" s="1739"/>
      <c r="L1192" s="1739"/>
      <c r="M1192" s="1739"/>
      <c r="N1192" s="1739"/>
      <c r="O1192" s="1739"/>
      <c r="P1192" s="1739"/>
      <c r="Q1192" s="1332"/>
      <c r="R1192" s="1332"/>
      <c r="S1192" s="1332"/>
      <c r="T1192" s="1333"/>
    </row>
    <row r="1193" spans="1:20" ht="15" customHeight="1" x14ac:dyDescent="0.2">
      <c r="A1193" s="1334"/>
      <c r="B1193" s="1224">
        <v>17</v>
      </c>
      <c r="C1193" s="1049"/>
      <c r="D1193" s="1738"/>
      <c r="E1193" s="1739"/>
      <c r="F1193" s="1739"/>
      <c r="G1193" s="1739"/>
      <c r="H1193" s="1739"/>
      <c r="I1193" s="1739"/>
      <c r="J1193" s="1739"/>
      <c r="K1193" s="1739"/>
      <c r="L1193" s="1739"/>
      <c r="M1193" s="1739"/>
      <c r="N1193" s="1739"/>
      <c r="O1193" s="1739"/>
      <c r="P1193" s="1739"/>
      <c r="Q1193" s="1332"/>
      <c r="R1193" s="1332"/>
      <c r="S1193" s="1332"/>
      <c r="T1193" s="1333"/>
    </row>
    <row r="1194" spans="1:20" ht="15" customHeight="1" x14ac:dyDescent="0.2">
      <c r="A1194" s="1334"/>
      <c r="B1194" s="1224">
        <v>18</v>
      </c>
      <c r="C1194" s="1049"/>
      <c r="D1194" s="1738"/>
      <c r="E1194" s="1739"/>
      <c r="F1194" s="1739"/>
      <c r="G1194" s="1739"/>
      <c r="H1194" s="1739"/>
      <c r="I1194" s="1739"/>
      <c r="J1194" s="1739"/>
      <c r="K1194" s="1739"/>
      <c r="L1194" s="1739"/>
      <c r="M1194" s="1739"/>
      <c r="N1194" s="1739"/>
      <c r="O1194" s="1739"/>
      <c r="P1194" s="1739"/>
      <c r="Q1194" s="1332"/>
      <c r="R1194" s="1332"/>
      <c r="S1194" s="1332"/>
      <c r="T1194" s="1333"/>
    </row>
    <row r="1195" spans="1:20" ht="15" customHeight="1" x14ac:dyDescent="0.2">
      <c r="A1195" s="1334"/>
      <c r="B1195" s="1224">
        <v>19</v>
      </c>
      <c r="C1195" s="1049"/>
      <c r="D1195" s="1738"/>
      <c r="E1195" s="1739"/>
      <c r="F1195" s="1739"/>
      <c r="G1195" s="1739"/>
      <c r="H1195" s="1739"/>
      <c r="I1195" s="1739"/>
      <c r="J1195" s="1739"/>
      <c r="K1195" s="1739"/>
      <c r="L1195" s="1739"/>
      <c r="M1195" s="1739"/>
      <c r="N1195" s="1739"/>
      <c r="O1195" s="1739"/>
      <c r="P1195" s="1739"/>
      <c r="Q1195" s="1332"/>
      <c r="R1195" s="1332"/>
      <c r="S1195" s="1332"/>
      <c r="T1195" s="1333"/>
    </row>
    <row r="1196" spans="1:20" ht="15" customHeight="1" x14ac:dyDescent="0.2">
      <c r="A1196" s="1334"/>
      <c r="B1196" s="1224">
        <v>20</v>
      </c>
      <c r="C1196" s="1049"/>
      <c r="D1196" s="1738"/>
      <c r="E1196" s="1739"/>
      <c r="F1196" s="1739"/>
      <c r="G1196" s="1739"/>
      <c r="H1196" s="1739"/>
      <c r="I1196" s="1739"/>
      <c r="J1196" s="1739"/>
      <c r="K1196" s="1739"/>
      <c r="L1196" s="1739"/>
      <c r="M1196" s="1739"/>
      <c r="N1196" s="1739"/>
      <c r="O1196" s="1739"/>
      <c r="P1196" s="1739"/>
      <c r="Q1196" s="1332"/>
      <c r="R1196" s="1332"/>
      <c r="S1196" s="1332"/>
      <c r="T1196" s="1333"/>
    </row>
    <row r="1197" spans="1:20" ht="15" customHeight="1" x14ac:dyDescent="0.2">
      <c r="A1197" s="1334"/>
      <c r="B1197" s="1224">
        <v>21</v>
      </c>
      <c r="C1197" s="1049"/>
      <c r="D1197" s="1738"/>
      <c r="E1197" s="1739"/>
      <c r="F1197" s="1739"/>
      <c r="G1197" s="1739"/>
      <c r="H1197" s="1739"/>
      <c r="I1197" s="1739"/>
      <c r="J1197" s="1739"/>
      <c r="K1197" s="1739"/>
      <c r="L1197" s="1739"/>
      <c r="M1197" s="1739"/>
      <c r="N1197" s="1739"/>
      <c r="O1197" s="1739"/>
      <c r="P1197" s="1739"/>
      <c r="Q1197" s="1332"/>
      <c r="R1197" s="1332"/>
      <c r="S1197" s="1332"/>
      <c r="T1197" s="1333"/>
    </row>
    <row r="1198" spans="1:20" ht="15" customHeight="1" x14ac:dyDescent="0.2">
      <c r="A1198" s="1334"/>
      <c r="B1198" s="1224">
        <v>22</v>
      </c>
      <c r="C1198" s="1049"/>
      <c r="D1198" s="1738"/>
      <c r="E1198" s="1739"/>
      <c r="F1198" s="1739"/>
      <c r="G1198" s="1739"/>
      <c r="H1198" s="1739"/>
      <c r="I1198" s="1739"/>
      <c r="J1198" s="1739"/>
      <c r="K1198" s="1739"/>
      <c r="L1198" s="1739"/>
      <c r="M1198" s="1739"/>
      <c r="N1198" s="1739"/>
      <c r="O1198" s="1739"/>
      <c r="P1198" s="1739"/>
      <c r="Q1198" s="1332"/>
      <c r="R1198" s="1332"/>
      <c r="S1198" s="1332"/>
      <c r="T1198" s="1333"/>
    </row>
    <row r="1199" spans="1:20" ht="15" customHeight="1" x14ac:dyDescent="0.2">
      <c r="A1199" s="1334"/>
      <c r="B1199" s="1224">
        <v>23</v>
      </c>
      <c r="C1199" s="1049"/>
      <c r="D1199" s="1738"/>
      <c r="E1199" s="1739"/>
      <c r="F1199" s="1739"/>
      <c r="G1199" s="1739"/>
      <c r="H1199" s="1739"/>
      <c r="I1199" s="1739"/>
      <c r="J1199" s="1739"/>
      <c r="K1199" s="1739"/>
      <c r="L1199" s="1739"/>
      <c r="M1199" s="1739"/>
      <c r="N1199" s="1739"/>
      <c r="O1199" s="1739"/>
      <c r="P1199" s="1739"/>
      <c r="Q1199" s="1332"/>
      <c r="R1199" s="1332"/>
      <c r="S1199" s="1332"/>
      <c r="T1199" s="1333"/>
    </row>
    <row r="1200" spans="1:20" ht="15" customHeight="1" x14ac:dyDescent="0.2">
      <c r="A1200" s="1334"/>
      <c r="B1200" s="1224">
        <v>24</v>
      </c>
      <c r="C1200" s="1049"/>
      <c r="D1200" s="1738"/>
      <c r="E1200" s="1739"/>
      <c r="F1200" s="1739"/>
      <c r="G1200" s="1739"/>
      <c r="H1200" s="1739"/>
      <c r="I1200" s="1739"/>
      <c r="J1200" s="1739"/>
      <c r="K1200" s="1739"/>
      <c r="L1200" s="1739"/>
      <c r="M1200" s="1739"/>
      <c r="N1200" s="1739"/>
      <c r="O1200" s="1739"/>
      <c r="P1200" s="1739"/>
      <c r="Q1200" s="1332"/>
      <c r="R1200" s="1332"/>
      <c r="S1200" s="1332"/>
      <c r="T1200" s="1333"/>
    </row>
    <row r="1201" spans="1:20" ht="15" customHeight="1" x14ac:dyDescent="0.2">
      <c r="A1201" s="1334"/>
      <c r="B1201" s="1224">
        <v>25</v>
      </c>
      <c r="C1201" s="1049"/>
      <c r="D1201" s="1738"/>
      <c r="E1201" s="1739"/>
      <c r="F1201" s="1739"/>
      <c r="G1201" s="1739"/>
      <c r="H1201" s="1739"/>
      <c r="I1201" s="1739"/>
      <c r="J1201" s="1739"/>
      <c r="K1201" s="1739"/>
      <c r="L1201" s="1739"/>
      <c r="M1201" s="1739"/>
      <c r="N1201" s="1739"/>
      <c r="O1201" s="1739"/>
      <c r="P1201" s="1739"/>
      <c r="Q1201" s="1332"/>
      <c r="R1201" s="1332"/>
      <c r="S1201" s="1332"/>
      <c r="T1201" s="1333"/>
    </row>
    <row r="1202" spans="1:20" ht="15" customHeight="1" x14ac:dyDescent="0.2">
      <c r="A1202" s="1334"/>
      <c r="B1202" s="1224">
        <v>26</v>
      </c>
      <c r="C1202" s="1049"/>
      <c r="D1202" s="1738"/>
      <c r="E1202" s="1739"/>
      <c r="F1202" s="1739"/>
      <c r="G1202" s="1739"/>
      <c r="H1202" s="1739"/>
      <c r="I1202" s="1739"/>
      <c r="J1202" s="1739"/>
      <c r="K1202" s="1739"/>
      <c r="L1202" s="1739"/>
      <c r="M1202" s="1739"/>
      <c r="N1202" s="1739"/>
      <c r="O1202" s="1739"/>
      <c r="P1202" s="1739"/>
      <c r="Q1202" s="1332"/>
      <c r="R1202" s="1332"/>
      <c r="S1202" s="1332"/>
      <c r="T1202" s="1333"/>
    </row>
    <row r="1203" spans="1:20" ht="15" customHeight="1" x14ac:dyDescent="0.2">
      <c r="A1203" s="1334"/>
      <c r="B1203" s="1224">
        <v>27</v>
      </c>
      <c r="C1203" s="1049"/>
      <c r="D1203" s="1738"/>
      <c r="E1203" s="1739"/>
      <c r="F1203" s="1739"/>
      <c r="G1203" s="1739"/>
      <c r="H1203" s="1739"/>
      <c r="I1203" s="1739"/>
      <c r="J1203" s="1739"/>
      <c r="K1203" s="1739"/>
      <c r="L1203" s="1739"/>
      <c r="M1203" s="1739"/>
      <c r="N1203" s="1739"/>
      <c r="O1203" s="1739"/>
      <c r="P1203" s="1739"/>
      <c r="Q1203" s="1332"/>
      <c r="R1203" s="1332"/>
      <c r="S1203" s="1332"/>
      <c r="T1203" s="1333"/>
    </row>
    <row r="1204" spans="1:20" ht="15" customHeight="1" x14ac:dyDescent="0.2">
      <c r="A1204" s="1334"/>
      <c r="B1204" s="1224">
        <v>28</v>
      </c>
      <c r="C1204" s="1049"/>
      <c r="D1204" s="1738"/>
      <c r="E1204" s="1739"/>
      <c r="F1204" s="1739"/>
      <c r="G1204" s="1739"/>
      <c r="H1204" s="1739"/>
      <c r="I1204" s="1739"/>
      <c r="J1204" s="1739"/>
      <c r="K1204" s="1739"/>
      <c r="L1204" s="1739"/>
      <c r="M1204" s="1739"/>
      <c r="N1204" s="1739"/>
      <c r="O1204" s="1739"/>
      <c r="P1204" s="1739"/>
      <c r="Q1204" s="1332"/>
      <c r="R1204" s="1332"/>
      <c r="S1204" s="1332"/>
      <c r="T1204" s="1333"/>
    </row>
    <row r="1205" spans="1:20" ht="15" customHeight="1" x14ac:dyDescent="0.2">
      <c r="A1205" s="1334"/>
      <c r="B1205" s="1224">
        <v>29</v>
      </c>
      <c r="C1205" s="1049"/>
      <c r="D1205" s="1738"/>
      <c r="E1205" s="1739"/>
      <c r="F1205" s="1739"/>
      <c r="G1205" s="1739"/>
      <c r="H1205" s="1739"/>
      <c r="I1205" s="1739"/>
      <c r="J1205" s="1739"/>
      <c r="K1205" s="1739"/>
      <c r="L1205" s="1739"/>
      <c r="M1205" s="1739"/>
      <c r="N1205" s="1739"/>
      <c r="O1205" s="1739"/>
      <c r="P1205" s="1739"/>
      <c r="Q1205" s="1332"/>
      <c r="R1205" s="1332"/>
      <c r="S1205" s="1332"/>
      <c r="T1205" s="1333"/>
    </row>
    <row r="1206" spans="1:20" ht="15" customHeight="1" x14ac:dyDescent="0.2">
      <c r="A1206" s="1334"/>
      <c r="B1206" s="1224">
        <v>30</v>
      </c>
      <c r="C1206" s="1049"/>
      <c r="D1206" s="1738"/>
      <c r="E1206" s="1739"/>
      <c r="F1206" s="1739"/>
      <c r="G1206" s="1739"/>
      <c r="H1206" s="1739"/>
      <c r="I1206" s="1739"/>
      <c r="J1206" s="1739"/>
      <c r="K1206" s="1739"/>
      <c r="L1206" s="1739"/>
      <c r="M1206" s="1739"/>
      <c r="N1206" s="1739"/>
      <c r="O1206" s="1739"/>
      <c r="P1206" s="1739"/>
      <c r="Q1206" s="1332"/>
      <c r="R1206" s="1332"/>
      <c r="S1206" s="1332"/>
      <c r="T1206" s="1333"/>
    </row>
    <row r="1207" spans="1:20" ht="15" customHeight="1" x14ac:dyDescent="0.2">
      <c r="A1207" s="1334"/>
      <c r="B1207" s="1224">
        <v>31</v>
      </c>
      <c r="C1207" s="1049"/>
      <c r="D1207" s="1738"/>
      <c r="E1207" s="1739"/>
      <c r="F1207" s="1739"/>
      <c r="G1207" s="1739"/>
      <c r="H1207" s="1739"/>
      <c r="I1207" s="1739"/>
      <c r="J1207" s="1739"/>
      <c r="K1207" s="1739"/>
      <c r="L1207" s="1739"/>
      <c r="M1207" s="1739"/>
      <c r="N1207" s="1739"/>
      <c r="O1207" s="1739"/>
      <c r="P1207" s="1739"/>
      <c r="Q1207" s="1332"/>
      <c r="R1207" s="1332"/>
      <c r="S1207" s="1332"/>
      <c r="T1207" s="1333"/>
    </row>
    <row r="1208" spans="1:20" ht="15" customHeight="1" x14ac:dyDescent="0.2">
      <c r="A1208" s="1334"/>
      <c r="B1208" s="1224">
        <v>32</v>
      </c>
      <c r="C1208" s="1049"/>
      <c r="D1208" s="1738"/>
      <c r="E1208" s="1739"/>
      <c r="F1208" s="1739"/>
      <c r="G1208" s="1739"/>
      <c r="H1208" s="1739"/>
      <c r="I1208" s="1739"/>
      <c r="J1208" s="1739"/>
      <c r="K1208" s="1739"/>
      <c r="L1208" s="1739"/>
      <c r="M1208" s="1739"/>
      <c r="N1208" s="1739"/>
      <c r="O1208" s="1739"/>
      <c r="P1208" s="1739"/>
      <c r="Q1208" s="1332"/>
      <c r="R1208" s="1332"/>
      <c r="S1208" s="1332"/>
      <c r="T1208" s="1333"/>
    </row>
    <row r="1209" spans="1:20" ht="15" customHeight="1" x14ac:dyDescent="0.2">
      <c r="A1209" s="1334"/>
      <c r="B1209" s="1224">
        <v>33</v>
      </c>
      <c r="C1209" s="1049"/>
      <c r="D1209" s="1738"/>
      <c r="E1209" s="1739"/>
      <c r="F1209" s="1739"/>
      <c r="G1209" s="1739"/>
      <c r="H1209" s="1739"/>
      <c r="I1209" s="1739"/>
      <c r="J1209" s="1739"/>
      <c r="K1209" s="1739"/>
      <c r="L1209" s="1739"/>
      <c r="M1209" s="1739"/>
      <c r="N1209" s="1739"/>
      <c r="O1209" s="1739"/>
      <c r="P1209" s="1739"/>
      <c r="Q1209" s="1332"/>
      <c r="R1209" s="1332"/>
      <c r="S1209" s="1332"/>
      <c r="T1209" s="1333"/>
    </row>
    <row r="1210" spans="1:20" ht="15" customHeight="1" x14ac:dyDescent="0.2">
      <c r="A1210" s="1334"/>
      <c r="B1210" s="1224">
        <v>34</v>
      </c>
      <c r="C1210" s="1049"/>
      <c r="D1210" s="1738"/>
      <c r="E1210" s="1739"/>
      <c r="F1210" s="1739"/>
      <c r="G1210" s="1739"/>
      <c r="H1210" s="1739"/>
      <c r="I1210" s="1739"/>
      <c r="J1210" s="1739"/>
      <c r="K1210" s="1739"/>
      <c r="L1210" s="1739"/>
      <c r="M1210" s="1739"/>
      <c r="N1210" s="1739"/>
      <c r="O1210" s="1739"/>
      <c r="P1210" s="1739"/>
      <c r="Q1210" s="1332"/>
      <c r="R1210" s="1332"/>
      <c r="S1210" s="1332"/>
      <c r="T1210" s="1333"/>
    </row>
    <row r="1211" spans="1:20" ht="15" customHeight="1" x14ac:dyDescent="0.2">
      <c r="A1211" s="1334"/>
      <c r="B1211" s="1225">
        <v>35</v>
      </c>
      <c r="C1211" s="1062"/>
      <c r="D1211" s="1745"/>
      <c r="E1211" s="1746"/>
      <c r="F1211" s="1746"/>
      <c r="G1211" s="1746"/>
      <c r="H1211" s="1746"/>
      <c r="I1211" s="1746"/>
      <c r="J1211" s="1746"/>
      <c r="K1211" s="1746"/>
      <c r="L1211" s="1746"/>
      <c r="M1211" s="1746"/>
      <c r="N1211" s="1746"/>
      <c r="O1211" s="1746"/>
      <c r="P1211" s="1746"/>
      <c r="Q1211" s="1332"/>
      <c r="R1211" s="1332"/>
      <c r="S1211" s="1332"/>
      <c r="T1211" s="1333"/>
    </row>
    <row r="1212" spans="1:20" ht="15" customHeight="1" x14ac:dyDescent="0.2">
      <c r="A1212" s="247"/>
      <c r="B1212" s="1322"/>
      <c r="C1212" s="1322"/>
      <c r="D1212" s="1322"/>
      <c r="E1212" s="1322"/>
      <c r="F1212" s="1322"/>
      <c r="G1212" s="1322"/>
      <c r="H1212" s="1322"/>
      <c r="I1212" s="1322"/>
      <c r="J1212" s="1322"/>
      <c r="K1212" s="1322"/>
      <c r="L1212" s="1322"/>
      <c r="M1212" s="1322"/>
      <c r="N1212" s="1322"/>
      <c r="O1212" s="1322"/>
      <c r="P1212" s="1322"/>
      <c r="Q1212" s="1322"/>
      <c r="R1212" s="1322"/>
      <c r="S1212" s="1322"/>
      <c r="T1212" s="1323"/>
    </row>
    <row r="1213" spans="1:20" s="1332" customFormat="1" ht="30" customHeight="1" x14ac:dyDescent="0.25">
      <c r="A1213" s="1245" t="s">
        <v>1354</v>
      </c>
      <c r="B1213" s="1210"/>
      <c r="C1213" s="1210"/>
      <c r="D1213" s="1210"/>
      <c r="E1213" s="1210"/>
      <c r="F1213" s="1210"/>
      <c r="G1213" s="1210"/>
      <c r="H1213" s="1210"/>
      <c r="I1213" s="1210"/>
      <c r="J1213" s="1292"/>
      <c r="K1213" s="1292"/>
      <c r="L1213" s="1292"/>
      <c r="M1213" s="1292"/>
      <c r="N1213" s="1292"/>
      <c r="O1213" s="1292"/>
      <c r="P1213" s="1292"/>
      <c r="Q1213" s="1292"/>
      <c r="R1213" s="1292"/>
      <c r="S1213" s="1292"/>
      <c r="T1213" s="1293"/>
    </row>
    <row r="1214" spans="1:20" ht="15" customHeight="1" x14ac:dyDescent="0.2">
      <c r="A1214" s="1334"/>
      <c r="B1214" s="1332"/>
      <c r="C1214" s="1332"/>
      <c r="D1214" s="1332"/>
      <c r="E1214" s="1332"/>
      <c r="F1214" s="1332"/>
      <c r="G1214" s="1332"/>
      <c r="H1214" s="1332"/>
      <c r="I1214" s="1332"/>
      <c r="J1214" s="1332"/>
      <c r="K1214" s="1332"/>
      <c r="L1214" s="1332"/>
      <c r="M1214" s="1332"/>
      <c r="N1214" s="1332"/>
      <c r="O1214" s="1332"/>
      <c r="P1214" s="1332"/>
      <c r="Q1214" s="1332"/>
      <c r="R1214" s="1332"/>
      <c r="S1214" s="1332"/>
      <c r="T1214" s="1333"/>
    </row>
    <row r="1215" spans="1:20" s="1332" customFormat="1" ht="30" customHeight="1" x14ac:dyDescent="0.2">
      <c r="A1215" s="1334"/>
      <c r="B1215" s="1655" t="s">
        <v>1084</v>
      </c>
      <c r="C1215" s="1204" t="s">
        <v>1355</v>
      </c>
      <c r="D1215" s="1203" t="s">
        <v>1356</v>
      </c>
      <c r="E1215" s="1203" t="s">
        <v>1357</v>
      </c>
      <c r="F1215" s="1203" t="s">
        <v>1358</v>
      </c>
      <c r="G1215" s="1201" t="s">
        <v>1359</v>
      </c>
      <c r="H1215" s="1201" t="s">
        <v>1360</v>
      </c>
      <c r="I1215" s="1201" t="s">
        <v>1361</v>
      </c>
      <c r="J1215" s="1201" t="s">
        <v>1362</v>
      </c>
      <c r="T1215" s="1333"/>
    </row>
    <row r="1216" spans="1:20" s="1332" customFormat="1" ht="15" customHeight="1" x14ac:dyDescent="0.2">
      <c r="A1216" s="1334"/>
      <c r="B1216" s="1223">
        <v>1</v>
      </c>
      <c r="C1216" s="1228"/>
      <c r="D1216" s="1219"/>
      <c r="E1216" s="1219"/>
      <c r="F1216" s="1219"/>
      <c r="G1216" s="1318"/>
      <c r="H1216" s="1318"/>
      <c r="I1216" s="1318"/>
      <c r="J1216" s="1318"/>
      <c r="T1216" s="1333"/>
    </row>
    <row r="1217" spans="1:20" s="1332" customFormat="1" ht="15" customHeight="1" x14ac:dyDescent="0.2">
      <c r="A1217" s="1334"/>
      <c r="B1217" s="1224">
        <v>2</v>
      </c>
      <c r="C1217" s="1226"/>
      <c r="D1217" s="1442"/>
      <c r="E1217" s="1442"/>
      <c r="F1217" s="1442"/>
      <c r="G1217" s="1317"/>
      <c r="H1217" s="1317"/>
      <c r="I1217" s="1317"/>
      <c r="J1217" s="1317"/>
      <c r="T1217" s="1333"/>
    </row>
    <row r="1218" spans="1:20" s="1332" customFormat="1" ht="15" customHeight="1" x14ac:dyDescent="0.2">
      <c r="A1218" s="1334"/>
      <c r="B1218" s="1224">
        <v>3</v>
      </c>
      <c r="C1218" s="1226"/>
      <c r="D1218" s="1442"/>
      <c r="E1218" s="1442"/>
      <c r="F1218" s="1442"/>
      <c r="G1218" s="1317"/>
      <c r="H1218" s="1317"/>
      <c r="I1218" s="1317"/>
      <c r="J1218" s="1317"/>
      <c r="T1218" s="1333"/>
    </row>
    <row r="1219" spans="1:20" s="1332" customFormat="1" ht="15" customHeight="1" x14ac:dyDescent="0.2">
      <c r="A1219" s="1334"/>
      <c r="B1219" s="1224">
        <v>4</v>
      </c>
      <c r="C1219" s="1226"/>
      <c r="D1219" s="1442"/>
      <c r="E1219" s="1442"/>
      <c r="F1219" s="1442"/>
      <c r="G1219" s="1317"/>
      <c r="H1219" s="1317"/>
      <c r="I1219" s="1317"/>
      <c r="J1219" s="1317"/>
      <c r="T1219" s="1333"/>
    </row>
    <row r="1220" spans="1:20" s="1332" customFormat="1" ht="15" customHeight="1" x14ac:dyDescent="0.2">
      <c r="A1220" s="1334"/>
      <c r="B1220" s="1224">
        <v>5</v>
      </c>
      <c r="C1220" s="1226"/>
      <c r="D1220" s="1442"/>
      <c r="E1220" s="1442"/>
      <c r="F1220" s="1442"/>
      <c r="G1220" s="1317"/>
      <c r="H1220" s="1317"/>
      <c r="I1220" s="1317"/>
      <c r="J1220" s="1317"/>
      <c r="T1220" s="1333"/>
    </row>
    <row r="1221" spans="1:20" s="1332" customFormat="1" ht="15" customHeight="1" x14ac:dyDescent="0.2">
      <c r="A1221" s="1334"/>
      <c r="B1221" s="1224">
        <v>6</v>
      </c>
      <c r="C1221" s="1226"/>
      <c r="D1221" s="1442"/>
      <c r="E1221" s="1442"/>
      <c r="F1221" s="1442"/>
      <c r="G1221" s="1317"/>
      <c r="H1221" s="1317"/>
      <c r="I1221" s="1317"/>
      <c r="J1221" s="1317"/>
      <c r="T1221" s="1333"/>
    </row>
    <row r="1222" spans="1:20" s="1332" customFormat="1" ht="15" customHeight="1" x14ac:dyDescent="0.2">
      <c r="A1222" s="1334"/>
      <c r="B1222" s="1224">
        <v>7</v>
      </c>
      <c r="C1222" s="1226"/>
      <c r="D1222" s="1442"/>
      <c r="E1222" s="1442"/>
      <c r="F1222" s="1442"/>
      <c r="G1222" s="1317"/>
      <c r="H1222" s="1317"/>
      <c r="I1222" s="1317"/>
      <c r="J1222" s="1317"/>
      <c r="T1222" s="1333"/>
    </row>
    <row r="1223" spans="1:20" s="1332" customFormat="1" ht="15" customHeight="1" x14ac:dyDescent="0.2">
      <c r="A1223" s="1334"/>
      <c r="B1223" s="1224">
        <v>8</v>
      </c>
      <c r="C1223" s="1226"/>
      <c r="D1223" s="1442"/>
      <c r="E1223" s="1442"/>
      <c r="F1223" s="1442"/>
      <c r="G1223" s="1317"/>
      <c r="H1223" s="1317"/>
      <c r="I1223" s="1317"/>
      <c r="J1223" s="1317"/>
      <c r="T1223" s="1333"/>
    </row>
    <row r="1224" spans="1:20" s="1332" customFormat="1" ht="15" customHeight="1" x14ac:dyDescent="0.2">
      <c r="A1224" s="1334"/>
      <c r="B1224" s="1224">
        <v>9</v>
      </c>
      <c r="C1224" s="1226"/>
      <c r="D1224" s="1442"/>
      <c r="E1224" s="1442"/>
      <c r="F1224" s="1442"/>
      <c r="G1224" s="1317"/>
      <c r="H1224" s="1317"/>
      <c r="I1224" s="1317"/>
      <c r="J1224" s="1317"/>
      <c r="T1224" s="1333"/>
    </row>
    <row r="1225" spans="1:20" s="1332" customFormat="1" ht="15" customHeight="1" x14ac:dyDescent="0.2">
      <c r="A1225" s="1334"/>
      <c r="B1225" s="1224">
        <v>10</v>
      </c>
      <c r="C1225" s="1226"/>
      <c r="D1225" s="1442"/>
      <c r="E1225" s="1442"/>
      <c r="F1225" s="1442"/>
      <c r="G1225" s="1317"/>
      <c r="H1225" s="1317"/>
      <c r="I1225" s="1317"/>
      <c r="J1225" s="1317"/>
      <c r="T1225" s="1333"/>
    </row>
    <row r="1226" spans="1:20" s="1332" customFormat="1" ht="15" customHeight="1" x14ac:dyDescent="0.2">
      <c r="A1226" s="1334"/>
      <c r="B1226" s="1224">
        <v>11</v>
      </c>
      <c r="C1226" s="1226"/>
      <c r="D1226" s="1442"/>
      <c r="E1226" s="1442"/>
      <c r="F1226" s="1442"/>
      <c r="G1226" s="1317"/>
      <c r="H1226" s="1317"/>
      <c r="I1226" s="1317"/>
      <c r="J1226" s="1317"/>
      <c r="T1226" s="1333"/>
    </row>
    <row r="1227" spans="1:20" s="1332" customFormat="1" ht="15" customHeight="1" x14ac:dyDescent="0.2">
      <c r="A1227" s="1334"/>
      <c r="B1227" s="1224">
        <v>12</v>
      </c>
      <c r="C1227" s="1226"/>
      <c r="D1227" s="1442"/>
      <c r="E1227" s="1442"/>
      <c r="F1227" s="1442"/>
      <c r="G1227" s="1317"/>
      <c r="H1227" s="1317"/>
      <c r="I1227" s="1317"/>
      <c r="J1227" s="1317"/>
      <c r="T1227" s="1333"/>
    </row>
    <row r="1228" spans="1:20" s="1332" customFormat="1" ht="15" customHeight="1" x14ac:dyDescent="0.2">
      <c r="A1228" s="1334"/>
      <c r="B1228" s="1224">
        <v>13</v>
      </c>
      <c r="C1228" s="1226"/>
      <c r="D1228" s="1442"/>
      <c r="E1228" s="1442"/>
      <c r="F1228" s="1442"/>
      <c r="G1228" s="1317"/>
      <c r="H1228" s="1317"/>
      <c r="I1228" s="1317"/>
      <c r="J1228" s="1317"/>
      <c r="T1228" s="1333"/>
    </row>
    <row r="1229" spans="1:20" s="1332" customFormat="1" ht="15" customHeight="1" x14ac:dyDescent="0.2">
      <c r="A1229" s="1334"/>
      <c r="B1229" s="1224">
        <v>14</v>
      </c>
      <c r="C1229" s="1226"/>
      <c r="D1229" s="1442"/>
      <c r="E1229" s="1442"/>
      <c r="F1229" s="1442"/>
      <c r="G1229" s="1317"/>
      <c r="H1229" s="1317"/>
      <c r="I1229" s="1317"/>
      <c r="J1229" s="1317"/>
      <c r="T1229" s="1333"/>
    </row>
    <row r="1230" spans="1:20" s="1332" customFormat="1" ht="15" customHeight="1" x14ac:dyDescent="0.2">
      <c r="A1230" s="1334"/>
      <c r="B1230" s="1224">
        <v>15</v>
      </c>
      <c r="C1230" s="1226"/>
      <c r="D1230" s="1442"/>
      <c r="E1230" s="1442"/>
      <c r="F1230" s="1442"/>
      <c r="G1230" s="1317"/>
      <c r="H1230" s="1317"/>
      <c r="I1230" s="1317"/>
      <c r="J1230" s="1317"/>
      <c r="T1230" s="1333"/>
    </row>
    <row r="1231" spans="1:20" s="1332" customFormat="1" ht="15" customHeight="1" x14ac:dyDescent="0.2">
      <c r="A1231" s="1334"/>
      <c r="B1231" s="1224">
        <v>16</v>
      </c>
      <c r="C1231" s="1226"/>
      <c r="D1231" s="1442"/>
      <c r="E1231" s="1442"/>
      <c r="F1231" s="1442"/>
      <c r="G1231" s="1317"/>
      <c r="H1231" s="1317"/>
      <c r="I1231" s="1317"/>
      <c r="J1231" s="1317"/>
      <c r="T1231" s="1333"/>
    </row>
    <row r="1232" spans="1:20" s="1332" customFormat="1" ht="15" customHeight="1" x14ac:dyDescent="0.2">
      <c r="A1232" s="1334"/>
      <c r="B1232" s="1224">
        <v>17</v>
      </c>
      <c r="C1232" s="1226"/>
      <c r="D1232" s="1442"/>
      <c r="E1232" s="1442"/>
      <c r="F1232" s="1442"/>
      <c r="G1232" s="1317"/>
      <c r="H1232" s="1317"/>
      <c r="I1232" s="1317"/>
      <c r="J1232" s="1317"/>
      <c r="T1232" s="1333"/>
    </row>
    <row r="1233" spans="1:20" s="1332" customFormat="1" ht="15" customHeight="1" x14ac:dyDescent="0.2">
      <c r="A1233" s="1334"/>
      <c r="B1233" s="1224">
        <v>18</v>
      </c>
      <c r="C1233" s="1226"/>
      <c r="D1233" s="1442"/>
      <c r="E1233" s="1442"/>
      <c r="F1233" s="1442"/>
      <c r="G1233" s="1317"/>
      <c r="H1233" s="1317"/>
      <c r="I1233" s="1317"/>
      <c r="J1233" s="1317"/>
      <c r="T1233" s="1333"/>
    </row>
    <row r="1234" spans="1:20" s="1332" customFormat="1" ht="15" customHeight="1" x14ac:dyDescent="0.2">
      <c r="A1234" s="1334"/>
      <c r="B1234" s="1224">
        <v>19</v>
      </c>
      <c r="C1234" s="1226"/>
      <c r="D1234" s="1442"/>
      <c r="E1234" s="1442"/>
      <c r="F1234" s="1442"/>
      <c r="G1234" s="1317"/>
      <c r="H1234" s="1317"/>
      <c r="I1234" s="1317"/>
      <c r="J1234" s="1317"/>
      <c r="T1234" s="1333"/>
    </row>
    <row r="1235" spans="1:20" s="1332" customFormat="1" ht="15" customHeight="1" x14ac:dyDescent="0.2">
      <c r="A1235" s="1334"/>
      <c r="B1235" s="1224">
        <v>20</v>
      </c>
      <c r="C1235" s="1226"/>
      <c r="D1235" s="1442"/>
      <c r="E1235" s="1442"/>
      <c r="F1235" s="1442"/>
      <c r="G1235" s="1317"/>
      <c r="H1235" s="1317"/>
      <c r="I1235" s="1317"/>
      <c r="J1235" s="1317"/>
      <c r="T1235" s="1333"/>
    </row>
    <row r="1236" spans="1:20" s="1332" customFormat="1" ht="15" customHeight="1" x14ac:dyDescent="0.2">
      <c r="A1236" s="1334"/>
      <c r="B1236" s="1224">
        <v>21</v>
      </c>
      <c r="C1236" s="1226"/>
      <c r="D1236" s="1442"/>
      <c r="E1236" s="1442"/>
      <c r="F1236" s="1442"/>
      <c r="G1236" s="1317"/>
      <c r="H1236" s="1317"/>
      <c r="I1236" s="1317"/>
      <c r="J1236" s="1317"/>
      <c r="T1236" s="1333"/>
    </row>
    <row r="1237" spans="1:20" s="1332" customFormat="1" ht="15" customHeight="1" x14ac:dyDescent="0.2">
      <c r="A1237" s="1334"/>
      <c r="B1237" s="1224">
        <v>22</v>
      </c>
      <c r="C1237" s="1226"/>
      <c r="D1237" s="1442"/>
      <c r="E1237" s="1442"/>
      <c r="F1237" s="1442"/>
      <c r="G1237" s="1317"/>
      <c r="H1237" s="1317"/>
      <c r="I1237" s="1317"/>
      <c r="J1237" s="1317"/>
      <c r="T1237" s="1333"/>
    </row>
    <row r="1238" spans="1:20" s="1332" customFormat="1" ht="15" customHeight="1" x14ac:dyDescent="0.2">
      <c r="A1238" s="1334"/>
      <c r="B1238" s="1224">
        <v>23</v>
      </c>
      <c r="C1238" s="1226"/>
      <c r="D1238" s="1442"/>
      <c r="E1238" s="1442"/>
      <c r="F1238" s="1442"/>
      <c r="G1238" s="1317"/>
      <c r="H1238" s="1317"/>
      <c r="I1238" s="1317"/>
      <c r="J1238" s="1317"/>
      <c r="T1238" s="1333"/>
    </row>
    <row r="1239" spans="1:20" s="1332" customFormat="1" ht="15" customHeight="1" x14ac:dyDescent="0.2">
      <c r="A1239" s="1334"/>
      <c r="B1239" s="1224">
        <v>24</v>
      </c>
      <c r="C1239" s="1226"/>
      <c r="D1239" s="1442"/>
      <c r="E1239" s="1442"/>
      <c r="F1239" s="1442"/>
      <c r="G1239" s="1317"/>
      <c r="H1239" s="1317"/>
      <c r="I1239" s="1317"/>
      <c r="J1239" s="1317"/>
      <c r="T1239" s="1333"/>
    </row>
    <row r="1240" spans="1:20" s="1332" customFormat="1" ht="15" customHeight="1" x14ac:dyDescent="0.2">
      <c r="A1240" s="1334"/>
      <c r="B1240" s="1224">
        <v>25</v>
      </c>
      <c r="C1240" s="1226"/>
      <c r="D1240" s="1442"/>
      <c r="E1240" s="1442"/>
      <c r="F1240" s="1442"/>
      <c r="G1240" s="1317"/>
      <c r="H1240" s="1317"/>
      <c r="I1240" s="1317"/>
      <c r="J1240" s="1317"/>
      <c r="T1240" s="1333"/>
    </row>
    <row r="1241" spans="1:20" s="1332" customFormat="1" ht="15" customHeight="1" x14ac:dyDescent="0.2">
      <c r="A1241" s="1334"/>
      <c r="B1241" s="1224">
        <v>26</v>
      </c>
      <c r="C1241" s="1226"/>
      <c r="D1241" s="1442"/>
      <c r="E1241" s="1442"/>
      <c r="F1241" s="1442"/>
      <c r="G1241" s="1317"/>
      <c r="H1241" s="1317"/>
      <c r="I1241" s="1317"/>
      <c r="J1241" s="1317"/>
      <c r="T1241" s="1333"/>
    </row>
    <row r="1242" spans="1:20" s="1332" customFormat="1" ht="15" customHeight="1" x14ac:dyDescent="0.2">
      <c r="A1242" s="1334"/>
      <c r="B1242" s="1224">
        <v>27</v>
      </c>
      <c r="C1242" s="1226"/>
      <c r="D1242" s="1442"/>
      <c r="E1242" s="1442"/>
      <c r="F1242" s="1442"/>
      <c r="G1242" s="1317"/>
      <c r="H1242" s="1317"/>
      <c r="I1242" s="1317"/>
      <c r="J1242" s="1317"/>
      <c r="T1242" s="1333"/>
    </row>
    <row r="1243" spans="1:20" s="1332" customFormat="1" ht="15" customHeight="1" x14ac:dyDescent="0.2">
      <c r="A1243" s="1334"/>
      <c r="B1243" s="1224">
        <v>28</v>
      </c>
      <c r="C1243" s="1226"/>
      <c r="D1243" s="1442"/>
      <c r="E1243" s="1442"/>
      <c r="F1243" s="1442"/>
      <c r="G1243" s="1317"/>
      <c r="H1243" s="1317"/>
      <c r="I1243" s="1317"/>
      <c r="J1243" s="1317"/>
      <c r="T1243" s="1333"/>
    </row>
    <row r="1244" spans="1:20" s="1332" customFormat="1" ht="15" customHeight="1" x14ac:dyDescent="0.2">
      <c r="A1244" s="1334"/>
      <c r="B1244" s="1224">
        <v>29</v>
      </c>
      <c r="C1244" s="1226"/>
      <c r="D1244" s="1442"/>
      <c r="E1244" s="1442"/>
      <c r="F1244" s="1442"/>
      <c r="G1244" s="1317"/>
      <c r="H1244" s="1317"/>
      <c r="I1244" s="1317"/>
      <c r="J1244" s="1317"/>
      <c r="T1244" s="1333"/>
    </row>
    <row r="1245" spans="1:20" s="1332" customFormat="1" ht="15" customHeight="1" x14ac:dyDescent="0.2">
      <c r="A1245" s="1334"/>
      <c r="B1245" s="1224">
        <v>30</v>
      </c>
      <c r="C1245" s="1226"/>
      <c r="D1245" s="1442"/>
      <c r="E1245" s="1442"/>
      <c r="F1245" s="1442"/>
      <c r="G1245" s="1317"/>
      <c r="H1245" s="1317"/>
      <c r="I1245" s="1317"/>
      <c r="J1245" s="1317"/>
      <c r="T1245" s="1333"/>
    </row>
    <row r="1246" spans="1:20" s="1332" customFormat="1" ht="15" customHeight="1" x14ac:dyDescent="0.2">
      <c r="A1246" s="1334"/>
      <c r="B1246" s="1224">
        <v>31</v>
      </c>
      <c r="C1246" s="1226"/>
      <c r="D1246" s="1442"/>
      <c r="E1246" s="1442"/>
      <c r="F1246" s="1442"/>
      <c r="G1246" s="1317"/>
      <c r="H1246" s="1317"/>
      <c r="I1246" s="1317"/>
      <c r="J1246" s="1317"/>
      <c r="T1246" s="1333"/>
    </row>
    <row r="1247" spans="1:20" s="1332" customFormat="1" ht="15" customHeight="1" x14ac:dyDescent="0.2">
      <c r="A1247" s="1334"/>
      <c r="B1247" s="1224">
        <v>32</v>
      </c>
      <c r="C1247" s="1226"/>
      <c r="D1247" s="1442"/>
      <c r="E1247" s="1442"/>
      <c r="F1247" s="1442"/>
      <c r="G1247" s="1317"/>
      <c r="H1247" s="1317"/>
      <c r="I1247" s="1317"/>
      <c r="J1247" s="1317"/>
      <c r="T1247" s="1333"/>
    </row>
    <row r="1248" spans="1:20" s="1332" customFormat="1" ht="15" customHeight="1" x14ac:dyDescent="0.2">
      <c r="A1248" s="1334"/>
      <c r="B1248" s="1224">
        <v>33</v>
      </c>
      <c r="C1248" s="1226"/>
      <c r="D1248" s="1442"/>
      <c r="E1248" s="1442"/>
      <c r="F1248" s="1442"/>
      <c r="G1248" s="1317"/>
      <c r="H1248" s="1317"/>
      <c r="I1248" s="1317"/>
      <c r="J1248" s="1317"/>
      <c r="T1248" s="1333"/>
    </row>
    <row r="1249" spans="1:20" s="1332" customFormat="1" ht="15" customHeight="1" x14ac:dyDescent="0.2">
      <c r="A1249" s="1334"/>
      <c r="B1249" s="1224">
        <v>34</v>
      </c>
      <c r="C1249" s="1226"/>
      <c r="D1249" s="1442"/>
      <c r="E1249" s="1442"/>
      <c r="F1249" s="1442"/>
      <c r="G1249" s="1317"/>
      <c r="H1249" s="1317"/>
      <c r="I1249" s="1317"/>
      <c r="J1249" s="1317"/>
      <c r="T1249" s="1333"/>
    </row>
    <row r="1250" spans="1:20" s="1332" customFormat="1" ht="15" customHeight="1" x14ac:dyDescent="0.2">
      <c r="A1250" s="1334"/>
      <c r="B1250" s="1225">
        <v>35</v>
      </c>
      <c r="C1250" s="1227"/>
      <c r="D1250" s="1415"/>
      <c r="E1250" s="1415"/>
      <c r="F1250" s="1415"/>
      <c r="G1250" s="1319"/>
      <c r="H1250" s="1319"/>
      <c r="I1250" s="1319"/>
      <c r="J1250" s="1319"/>
      <c r="T1250" s="1333"/>
    </row>
    <row r="1251" spans="1:20" ht="15" customHeight="1" x14ac:dyDescent="0.2">
      <c r="A1251" s="247"/>
      <c r="B1251" s="1322"/>
      <c r="C1251" s="1322"/>
      <c r="D1251" s="1322"/>
      <c r="E1251" s="1322"/>
      <c r="F1251" s="1322"/>
      <c r="G1251" s="1322"/>
      <c r="H1251" s="1322"/>
      <c r="I1251" s="1322"/>
      <c r="J1251" s="1322"/>
      <c r="K1251" s="1322"/>
      <c r="L1251" s="1322"/>
      <c r="M1251" s="1322"/>
      <c r="N1251" s="1322"/>
      <c r="O1251" s="1322"/>
      <c r="P1251" s="1322"/>
      <c r="Q1251" s="1322"/>
      <c r="R1251" s="1322"/>
      <c r="S1251" s="1322"/>
      <c r="T1251" s="1323"/>
    </row>
  </sheetData>
  <mergeCells count="45">
    <mergeCell ref="D1191:P1191"/>
    <mergeCell ref="D1192:P1192"/>
    <mergeCell ref="D1193:P1193"/>
    <mergeCell ref="D1194:P1194"/>
    <mergeCell ref="D1195:P1195"/>
    <mergeCell ref="D1196:P1196"/>
    <mergeCell ref="D1197:P1197"/>
    <mergeCell ref="D1198:P1198"/>
    <mergeCell ref="D1199:P1199"/>
    <mergeCell ref="D1200:P1200"/>
    <mergeCell ref="D1201:P1201"/>
    <mergeCell ref="D1208:P1208"/>
    <mergeCell ref="D1209:P1209"/>
    <mergeCell ref="D1210:P1210"/>
    <mergeCell ref="D1211:P1211"/>
    <mergeCell ref="D1202:P1202"/>
    <mergeCell ref="D1203:P1203"/>
    <mergeCell ref="D1204:P1204"/>
    <mergeCell ref="D1205:P1205"/>
    <mergeCell ref="D1206:P1206"/>
    <mergeCell ref="D1207:P1207"/>
    <mergeCell ref="C1005:C1006"/>
    <mergeCell ref="D1005:D1006"/>
    <mergeCell ref="E1005:G1005"/>
    <mergeCell ref="B1005:B1006"/>
    <mergeCell ref="D1186:P1186"/>
    <mergeCell ref="D1177:P1177"/>
    <mergeCell ref="D1176:P1176"/>
    <mergeCell ref="D1178:P1178"/>
    <mergeCell ref="D1179:P1179"/>
    <mergeCell ref="D1180:P1180"/>
    <mergeCell ref="D1187:P1187"/>
    <mergeCell ref="D1188:P1188"/>
    <mergeCell ref="D1189:P1189"/>
    <mergeCell ref="D1190:P1190"/>
    <mergeCell ref="D1181:P1181"/>
    <mergeCell ref="D1182:P1182"/>
    <mergeCell ref="D1183:P1183"/>
    <mergeCell ref="D1184:P1184"/>
    <mergeCell ref="D1185:P1185"/>
    <mergeCell ref="F4:H4"/>
    <mergeCell ref="H1005:J1005"/>
    <mergeCell ref="K1005:M1005"/>
    <mergeCell ref="N1005:P1005"/>
    <mergeCell ref="Q1005:S1005"/>
  </mergeCells>
  <dataValidations count="8">
    <dataValidation type="list" allowBlank="1" showInputMessage="1" showErrorMessage="1" sqref="C1085:D1119">
      <formula1>ApprovalStatus</formula1>
    </dataValidation>
    <dataValidation type="list" allowBlank="1" showInputMessage="1" showErrorMessage="1" sqref="G1007:G1041 J1007:J1041 P1007:P1041 M1007:M1041 S1007:S1041">
      <formula1>RiskClass</formula1>
    </dataValidation>
    <dataValidation type="list" allowBlank="1" showInputMessage="1" showErrorMessage="1" sqref="C1177:C1211">
      <formula1>YesNo</formula1>
    </dataValidation>
    <dataValidation type="list" allowBlank="1" showInputMessage="1" showErrorMessage="1" sqref="C1160 C1172 C1168">
      <formula1>QNumeric6</formula1>
    </dataValidation>
    <dataValidation type="list" allowBlank="1" showInputMessage="1" showErrorMessage="1" sqref="C1161">
      <formula1>QPercentages</formula1>
    </dataValidation>
    <dataValidation type="list" allowBlank="1" showInputMessage="1" showErrorMessage="1" sqref="C1169">
      <formula1>QNumeric5</formula1>
    </dataValidation>
    <dataValidation type="list" allowBlank="1" showInputMessage="1" showErrorMessage="1" sqref="C1170:C1171">
      <formula1>QNumeric3</formula1>
    </dataValidation>
    <dataValidation type="list" allowBlank="1" showInputMessage="1" showErrorMessage="1" sqref="C1162:C1167">
      <formula1>QNumericZ100</formula1>
    </dataValidation>
  </dataValidations>
  <printOptions headings="1"/>
  <pageMargins left="0.70866141732283472" right="0.70866141732283472" top="0.74803149606299213" bottom="0.74803149606299213" header="0.31496062992125984" footer="0.31496062992125984"/>
  <pageSetup paperSize="9" scale="50" pageOrder="overThenDown" orientation="landscape" r:id="rId1"/>
  <headerFooter>
    <oddHeader>&amp;L&amp;"Arial,Bold"&amp;14Basel Committee on Banking Supervision
Basel III monitoring template&amp;C&amp;14&amp;F
&amp;A&amp;R&amp;"Arial,Bold"&amp;14Confidential when completed</oddHeader>
    <oddFooter>&amp;L&amp;14&amp;D  &amp;T&amp;R&amp;14Page &amp;P of &amp;N</oddFooter>
  </headerFooter>
  <rowBreaks count="30" manualBreakCount="30">
    <brk id="40" max="15" man="1"/>
    <brk id="83" max="15" man="1"/>
    <brk id="121" max="15" man="1"/>
    <brk id="159" max="15" man="1"/>
    <brk id="198" max="15" man="1"/>
    <brk id="236" max="15" man="1"/>
    <brk id="274" max="15" man="1"/>
    <brk id="312" max="15" man="1"/>
    <brk id="351" max="15" man="1"/>
    <brk id="389" max="15" man="1"/>
    <brk id="427" max="15" man="1"/>
    <brk id="465" max="15" man="1"/>
    <brk id="504" max="15" man="1"/>
    <brk id="542" max="15" man="1"/>
    <brk id="580" max="15" man="1"/>
    <brk id="618" max="15" man="1"/>
    <brk id="657" max="15" man="1"/>
    <brk id="695" max="15" man="1"/>
    <brk id="733" max="15" man="1"/>
    <brk id="771" max="15" man="1"/>
    <brk id="810" max="15" man="1"/>
    <brk id="848" max="15" man="1"/>
    <brk id="886" max="15" man="1"/>
    <brk id="924" max="15" man="1"/>
    <brk id="963" max="15" man="1"/>
    <brk id="1002" max="15" man="1"/>
    <brk id="1042" max="15" man="1"/>
    <brk id="1081" max="15" man="1"/>
    <brk id="1156" max="15" man="1"/>
    <brk id="1212" max="15" man="1"/>
  </rowBreaks>
  <ignoredErrors>
    <ignoredError sqref="C49:L83 C202:L236 C355:L389 D1007:D1041 C814:L848 C661:L695 C508:L542" emptyCellReferenc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T109"/>
  <sheetViews>
    <sheetView zoomScale="75" zoomScaleNormal="75" workbookViewId="0"/>
  </sheetViews>
  <sheetFormatPr defaultColWidth="9.140625" defaultRowHeight="15" customHeight="1" x14ac:dyDescent="0.2"/>
  <cols>
    <col min="1" max="1" width="1.7109375" customWidth="1"/>
    <col min="2" max="2" width="4.7109375" customWidth="1"/>
    <col min="3" max="3" width="7.140625" bestFit="1" customWidth="1"/>
    <col min="4" max="14" width="16.7109375" customWidth="1"/>
    <col min="15" max="16" width="16.7109375" style="234" customWidth="1"/>
    <col min="17" max="17" width="10.7109375" customWidth="1"/>
    <col min="18" max="18" width="10.7109375" style="1288" customWidth="1"/>
    <col min="19" max="19" width="10.7109375" customWidth="1"/>
    <col min="20" max="20" width="1.7109375" customWidth="1"/>
  </cols>
  <sheetData>
    <row r="1" spans="1:20" s="159" customFormat="1" ht="30" customHeight="1" x14ac:dyDescent="0.4">
      <c r="A1" s="38" t="s">
        <v>962</v>
      </c>
      <c r="B1" s="48"/>
      <c r="C1" s="48"/>
      <c r="D1" s="48"/>
      <c r="E1" s="48"/>
      <c r="F1" s="48"/>
      <c r="G1" s="48"/>
      <c r="H1" s="48"/>
      <c r="I1" s="48"/>
      <c r="J1" s="124"/>
      <c r="K1" s="158"/>
      <c r="L1" s="158"/>
      <c r="M1" s="158"/>
      <c r="N1" s="158"/>
      <c r="O1" s="158"/>
      <c r="P1" s="158"/>
      <c r="Q1" s="158"/>
      <c r="R1" s="158"/>
      <c r="S1" s="158"/>
      <c r="T1" s="191"/>
    </row>
    <row r="2" spans="1:20" s="126" customFormat="1" ht="15" customHeight="1" x14ac:dyDescent="0.2">
      <c r="A2" s="112"/>
      <c r="B2" s="242"/>
      <c r="C2" s="241"/>
      <c r="D2" s="116"/>
      <c r="E2" s="117"/>
      <c r="F2" s="117"/>
      <c r="G2" s="117"/>
      <c r="H2" s="117"/>
      <c r="I2" s="132"/>
      <c r="J2" s="132"/>
      <c r="K2" s="132"/>
      <c r="L2" s="132"/>
      <c r="M2" s="132"/>
      <c r="N2" s="132"/>
      <c r="O2" s="132"/>
      <c r="P2" s="132"/>
      <c r="Q2" s="132"/>
      <c r="R2" s="1291"/>
      <c r="S2" s="132"/>
      <c r="T2" s="240"/>
    </row>
    <row r="3" spans="1:20" s="126" customFormat="1" ht="15" customHeight="1" x14ac:dyDescent="0.2">
      <c r="A3" s="112"/>
      <c r="B3" s="1016" t="s">
        <v>1184</v>
      </c>
      <c r="C3" s="241"/>
      <c r="D3" s="116"/>
      <c r="E3" s="117"/>
      <c r="F3" s="117"/>
      <c r="G3" s="117"/>
      <c r="H3" s="117"/>
      <c r="I3" s="132"/>
      <c r="J3" s="132"/>
      <c r="K3" s="132"/>
      <c r="L3" s="132"/>
      <c r="M3" s="132"/>
      <c r="N3" s="132"/>
      <c r="O3" s="132"/>
      <c r="P3" s="132"/>
      <c r="Q3" s="132"/>
      <c r="R3" s="1291"/>
      <c r="S3" s="132"/>
      <c r="T3" s="240"/>
    </row>
    <row r="4" spans="1:20" s="126" customFormat="1" ht="15" customHeight="1" x14ac:dyDescent="0.2">
      <c r="A4" s="112"/>
      <c r="B4" s="242"/>
      <c r="C4" s="241"/>
      <c r="D4" s="116"/>
      <c r="E4" s="117"/>
      <c r="F4" s="117"/>
      <c r="G4" s="117"/>
      <c r="H4" s="117"/>
      <c r="I4" s="132"/>
      <c r="J4" s="132"/>
      <c r="K4" s="132"/>
      <c r="L4" s="132"/>
      <c r="M4" s="132"/>
      <c r="N4" s="132"/>
      <c r="O4" s="132"/>
      <c r="P4" s="132"/>
      <c r="Q4" s="132"/>
      <c r="R4" s="1291"/>
      <c r="S4" s="132"/>
      <c r="T4" s="240"/>
    </row>
    <row r="5" spans="1:20" s="162" customFormat="1" ht="30" customHeight="1" x14ac:dyDescent="0.25">
      <c r="A5" s="1314" t="s">
        <v>1270</v>
      </c>
      <c r="B5" s="49"/>
      <c r="C5" s="49"/>
      <c r="D5" s="49"/>
      <c r="E5" s="49"/>
      <c r="F5" s="49"/>
      <c r="G5" s="49"/>
      <c r="H5" s="49"/>
      <c r="I5" s="49"/>
      <c r="J5" s="160"/>
      <c r="K5" s="160"/>
      <c r="L5" s="160"/>
      <c r="M5" s="160"/>
      <c r="N5" s="160"/>
      <c r="O5" s="160"/>
      <c r="P5" s="160"/>
      <c r="Q5" s="160"/>
      <c r="R5" s="1292"/>
      <c r="S5" s="160"/>
      <c r="T5" s="161"/>
    </row>
    <row r="6" spans="1:20" s="165" customFormat="1" ht="15" customHeight="1" x14ac:dyDescent="0.2">
      <c r="A6" s="112"/>
      <c r="B6" s="114"/>
      <c r="C6" s="115"/>
      <c r="D6" s="116"/>
      <c r="E6" s="117"/>
      <c r="F6" s="117"/>
      <c r="G6" s="117"/>
      <c r="H6" s="117"/>
      <c r="I6" s="163"/>
      <c r="J6" s="164"/>
      <c r="K6" s="163"/>
      <c r="L6" s="163"/>
      <c r="M6" s="163"/>
      <c r="N6" s="163"/>
      <c r="O6" s="163"/>
      <c r="P6" s="163"/>
      <c r="Q6" s="163"/>
      <c r="R6" s="163"/>
      <c r="S6" s="164"/>
      <c r="T6" s="192"/>
    </row>
    <row r="7" spans="1:20" ht="37.5" customHeight="1" x14ac:dyDescent="0.2">
      <c r="A7" s="248"/>
      <c r="B7" s="1749" t="s">
        <v>995</v>
      </c>
      <c r="C7" s="1750"/>
      <c r="D7" s="1733" t="s">
        <v>996</v>
      </c>
      <c r="E7" s="1734"/>
      <c r="F7" s="1734"/>
      <c r="G7" s="1734"/>
      <c r="H7" s="1734"/>
      <c r="I7" s="1734"/>
      <c r="J7" s="1734"/>
      <c r="K7" s="1734"/>
      <c r="L7" s="1734"/>
      <c r="M7" s="1734"/>
      <c r="N7" s="1734"/>
      <c r="O7" s="1734"/>
      <c r="P7" s="1734"/>
      <c r="Q7" s="1760" t="s">
        <v>1306</v>
      </c>
      <c r="R7" s="1747" t="s">
        <v>1307</v>
      </c>
      <c r="S7" s="163"/>
      <c r="T7" s="206"/>
    </row>
    <row r="8" spans="1:20" ht="37.5" customHeight="1" x14ac:dyDescent="0.2">
      <c r="A8" s="248"/>
      <c r="B8" s="1751"/>
      <c r="C8" s="1752"/>
      <c r="D8" s="273" t="s">
        <v>997</v>
      </c>
      <c r="E8" s="271" t="s">
        <v>998</v>
      </c>
      <c r="F8" s="271" t="s">
        <v>1000</v>
      </c>
      <c r="G8" s="271" t="s">
        <v>1001</v>
      </c>
      <c r="H8" s="271" t="s">
        <v>999</v>
      </c>
      <c r="I8" s="271" t="s">
        <v>1002</v>
      </c>
      <c r="J8" s="271" t="s">
        <v>1003</v>
      </c>
      <c r="K8" s="271" t="s">
        <v>1004</v>
      </c>
      <c r="L8" s="271" t="s">
        <v>1005</v>
      </c>
      <c r="M8" s="271" t="s">
        <v>1006</v>
      </c>
      <c r="N8" s="271" t="s">
        <v>1007</v>
      </c>
      <c r="O8" s="271" t="s">
        <v>1008</v>
      </c>
      <c r="P8" s="294" t="s">
        <v>1009</v>
      </c>
      <c r="Q8" s="1761"/>
      <c r="R8" s="1748"/>
      <c r="S8" s="163"/>
      <c r="T8" s="206"/>
    </row>
    <row r="9" spans="1:20" ht="15" customHeight="1" x14ac:dyDescent="0.2">
      <c r="A9" s="248"/>
      <c r="B9" s="298">
        <v>1</v>
      </c>
      <c r="C9" s="1010"/>
      <c r="D9" s="274"/>
      <c r="E9" s="264"/>
      <c r="F9" s="264"/>
      <c r="G9" s="264"/>
      <c r="H9" s="264"/>
      <c r="I9" s="264"/>
      <c r="J9" s="264"/>
      <c r="K9" s="264"/>
      <c r="L9" s="264"/>
      <c r="M9" s="264"/>
      <c r="N9" s="264"/>
      <c r="O9" s="264"/>
      <c r="P9" s="295"/>
      <c r="Q9" s="279"/>
      <c r="R9" s="1301"/>
      <c r="S9" s="163"/>
      <c r="T9" s="206"/>
    </row>
    <row r="10" spans="1:20" ht="15" customHeight="1" x14ac:dyDescent="0.2">
      <c r="A10" s="248"/>
      <c r="B10" s="299">
        <v>2</v>
      </c>
      <c r="C10" s="1011"/>
      <c r="D10" s="275"/>
      <c r="E10" s="266"/>
      <c r="F10" s="266"/>
      <c r="G10" s="266"/>
      <c r="H10" s="266"/>
      <c r="I10" s="266"/>
      <c r="J10" s="266"/>
      <c r="K10" s="266"/>
      <c r="L10" s="266"/>
      <c r="M10" s="266"/>
      <c r="N10" s="266"/>
      <c r="O10" s="266"/>
      <c r="P10" s="300"/>
      <c r="Q10" s="279"/>
      <c r="R10" s="1304"/>
      <c r="S10" s="163"/>
      <c r="T10" s="206"/>
    </row>
    <row r="11" spans="1:20" ht="15" customHeight="1" x14ac:dyDescent="0.2">
      <c r="A11" s="248"/>
      <c r="B11" s="299">
        <v>3</v>
      </c>
      <c r="C11" s="1011"/>
      <c r="D11" s="275"/>
      <c r="E11" s="266"/>
      <c r="F11" s="266"/>
      <c r="G11" s="266"/>
      <c r="H11" s="266"/>
      <c r="I11" s="266"/>
      <c r="J11" s="266"/>
      <c r="K11" s="266"/>
      <c r="L11" s="266"/>
      <c r="M11" s="266"/>
      <c r="N11" s="266"/>
      <c r="O11" s="266"/>
      <c r="P11" s="300"/>
      <c r="Q11" s="279"/>
      <c r="R11" s="1304"/>
      <c r="S11" s="163"/>
      <c r="T11" s="206"/>
    </row>
    <row r="12" spans="1:20" ht="15" customHeight="1" x14ac:dyDescent="0.2">
      <c r="A12" s="248"/>
      <c r="B12" s="299">
        <v>4</v>
      </c>
      <c r="C12" s="1011"/>
      <c r="D12" s="275"/>
      <c r="E12" s="266"/>
      <c r="F12" s="266"/>
      <c r="G12" s="266"/>
      <c r="H12" s="266"/>
      <c r="I12" s="266"/>
      <c r="J12" s="266"/>
      <c r="K12" s="266"/>
      <c r="L12" s="266"/>
      <c r="M12" s="266"/>
      <c r="N12" s="266"/>
      <c r="O12" s="266"/>
      <c r="P12" s="300"/>
      <c r="Q12" s="279"/>
      <c r="R12" s="1304"/>
      <c r="S12" s="163"/>
      <c r="T12" s="206"/>
    </row>
    <row r="13" spans="1:20" ht="15" customHeight="1" x14ac:dyDescent="0.2">
      <c r="A13" s="248"/>
      <c r="B13" s="299">
        <v>5</v>
      </c>
      <c r="C13" s="1011"/>
      <c r="D13" s="275"/>
      <c r="E13" s="266"/>
      <c r="F13" s="266"/>
      <c r="G13" s="266"/>
      <c r="H13" s="266"/>
      <c r="I13" s="266"/>
      <c r="J13" s="266"/>
      <c r="K13" s="266"/>
      <c r="L13" s="266"/>
      <c r="M13" s="266"/>
      <c r="N13" s="266"/>
      <c r="O13" s="266"/>
      <c r="P13" s="300"/>
      <c r="Q13" s="279"/>
      <c r="R13" s="1304"/>
      <c r="S13" s="163"/>
      <c r="T13" s="206"/>
    </row>
    <row r="14" spans="1:20" ht="15" customHeight="1" x14ac:dyDescent="0.2">
      <c r="A14" s="248"/>
      <c r="B14" s="299">
        <v>6</v>
      </c>
      <c r="C14" s="1011"/>
      <c r="D14" s="275"/>
      <c r="E14" s="266"/>
      <c r="F14" s="266"/>
      <c r="G14" s="266"/>
      <c r="H14" s="266"/>
      <c r="I14" s="266"/>
      <c r="J14" s="266"/>
      <c r="K14" s="266"/>
      <c r="L14" s="266"/>
      <c r="M14" s="266"/>
      <c r="N14" s="266"/>
      <c r="O14" s="266"/>
      <c r="P14" s="300"/>
      <c r="Q14" s="279"/>
      <c r="R14" s="1304"/>
      <c r="S14" s="163"/>
      <c r="T14" s="206"/>
    </row>
    <row r="15" spans="1:20" ht="15" customHeight="1" x14ac:dyDescent="0.2">
      <c r="A15" s="248"/>
      <c r="B15" s="301">
        <v>7</v>
      </c>
      <c r="C15" s="1012"/>
      <c r="D15" s="276"/>
      <c r="E15" s="269"/>
      <c r="F15" s="269"/>
      <c r="G15" s="269"/>
      <c r="H15" s="269"/>
      <c r="I15" s="269"/>
      <c r="J15" s="269"/>
      <c r="K15" s="269"/>
      <c r="L15" s="269"/>
      <c r="M15" s="269"/>
      <c r="N15" s="269"/>
      <c r="O15" s="269"/>
      <c r="P15" s="296"/>
      <c r="Q15" s="280"/>
      <c r="R15" s="1302"/>
      <c r="S15" s="163"/>
      <c r="T15" s="206"/>
    </row>
    <row r="16" spans="1:20" ht="15" customHeight="1" x14ac:dyDescent="0.2">
      <c r="A16" s="247"/>
      <c r="B16" s="208"/>
      <c r="C16" s="208"/>
      <c r="D16" s="208"/>
      <c r="E16" s="208"/>
      <c r="F16" s="208"/>
      <c r="G16" s="208"/>
      <c r="H16" s="208"/>
      <c r="I16" s="208"/>
      <c r="J16" s="208"/>
      <c r="K16" s="208"/>
      <c r="L16" s="208"/>
      <c r="M16" s="208"/>
      <c r="N16" s="208"/>
      <c r="O16" s="208"/>
      <c r="P16" s="208"/>
      <c r="Q16" s="208"/>
      <c r="R16" s="1297"/>
      <c r="S16" s="208"/>
      <c r="T16" s="209"/>
    </row>
    <row r="17" spans="1:20" s="162" customFormat="1" ht="30" customHeight="1" x14ac:dyDescent="0.25">
      <c r="A17" s="1315" t="s">
        <v>1271</v>
      </c>
      <c r="B17" s="49"/>
      <c r="C17" s="49"/>
      <c r="D17" s="49"/>
      <c r="E17" s="49"/>
      <c r="F17" s="49"/>
      <c r="G17" s="49"/>
      <c r="H17" s="49"/>
      <c r="I17" s="49"/>
      <c r="J17" s="160"/>
      <c r="K17" s="160"/>
      <c r="L17" s="160"/>
      <c r="M17" s="160"/>
      <c r="N17" s="160"/>
      <c r="O17" s="160"/>
      <c r="P17" s="160"/>
      <c r="Q17" s="160"/>
      <c r="R17" s="1292"/>
      <c r="S17" s="160"/>
      <c r="T17" s="161"/>
    </row>
    <row r="18" spans="1:20" s="165" customFormat="1" ht="15" customHeight="1" x14ac:dyDescent="0.2">
      <c r="A18" s="112"/>
      <c r="B18" s="114"/>
      <c r="C18" s="115"/>
      <c r="D18" s="116"/>
      <c r="E18" s="117"/>
      <c r="F18" s="117"/>
      <c r="G18" s="117"/>
      <c r="H18" s="117"/>
      <c r="I18" s="163"/>
      <c r="J18" s="164"/>
      <c r="K18" s="163"/>
      <c r="L18" s="163"/>
      <c r="M18" s="163"/>
      <c r="N18" s="163"/>
      <c r="O18" s="163"/>
      <c r="P18" s="163"/>
      <c r="Q18" s="163"/>
      <c r="R18" s="163"/>
      <c r="S18" s="164"/>
      <c r="T18" s="192"/>
    </row>
    <row r="19" spans="1:20" s="234" customFormat="1" ht="15" customHeight="1" x14ac:dyDescent="0.2">
      <c r="A19" s="248"/>
      <c r="B19" s="1753" t="s">
        <v>995</v>
      </c>
      <c r="C19" s="1749"/>
      <c r="D19" s="1733" t="s">
        <v>996</v>
      </c>
      <c r="E19" s="1734"/>
      <c r="F19" s="1734"/>
      <c r="G19" s="1734"/>
      <c r="H19" s="1734"/>
      <c r="I19" s="1734"/>
      <c r="J19" s="1734"/>
      <c r="K19" s="1734"/>
      <c r="L19" s="1734"/>
      <c r="M19" s="1734"/>
      <c r="N19" s="1734"/>
      <c r="O19" s="1734"/>
      <c r="P19" s="1734"/>
      <c r="Q19" s="1747" t="s">
        <v>1306</v>
      </c>
      <c r="R19" s="1296"/>
      <c r="S19" s="205"/>
      <c r="T19" s="206"/>
    </row>
    <row r="20" spans="1:20" s="234" customFormat="1" ht="30" customHeight="1" x14ac:dyDescent="0.2">
      <c r="A20" s="248"/>
      <c r="B20" s="1754"/>
      <c r="C20" s="1751"/>
      <c r="D20" s="273" t="s">
        <v>997</v>
      </c>
      <c r="E20" s="271" t="s">
        <v>998</v>
      </c>
      <c r="F20" s="271" t="s">
        <v>1000</v>
      </c>
      <c r="G20" s="271" t="s">
        <v>1001</v>
      </c>
      <c r="H20" s="271" t="s">
        <v>999</v>
      </c>
      <c r="I20" s="271" t="s">
        <v>1002</v>
      </c>
      <c r="J20" s="271" t="s">
        <v>1003</v>
      </c>
      <c r="K20" s="271" t="s">
        <v>1004</v>
      </c>
      <c r="L20" s="271" t="s">
        <v>1005</v>
      </c>
      <c r="M20" s="271" t="s">
        <v>1006</v>
      </c>
      <c r="N20" s="271" t="s">
        <v>1007</v>
      </c>
      <c r="O20" s="271" t="s">
        <v>1008</v>
      </c>
      <c r="P20" s="294" t="s">
        <v>1009</v>
      </c>
      <c r="Q20" s="1748"/>
      <c r="R20" s="1296"/>
      <c r="S20" s="205"/>
      <c r="T20" s="206"/>
    </row>
    <row r="21" spans="1:20" s="234" customFormat="1" ht="15" customHeight="1" x14ac:dyDescent="0.2">
      <c r="A21" s="248"/>
      <c r="B21" s="298">
        <v>1</v>
      </c>
      <c r="C21" s="1013" t="str">
        <f>IF($C$9="","",$C$9)</f>
        <v/>
      </c>
      <c r="D21" s="274"/>
      <c r="E21" s="264"/>
      <c r="F21" s="264"/>
      <c r="G21" s="264"/>
      <c r="H21" s="264"/>
      <c r="I21" s="264"/>
      <c r="J21" s="264"/>
      <c r="K21" s="264"/>
      <c r="L21" s="264"/>
      <c r="M21" s="264"/>
      <c r="N21" s="264"/>
      <c r="O21" s="264"/>
      <c r="P21" s="295"/>
      <c r="Q21" s="302"/>
      <c r="R21" s="1296"/>
      <c r="S21" s="205"/>
      <c r="T21" s="206"/>
    </row>
    <row r="22" spans="1:20" s="234" customFormat="1" ht="15" customHeight="1" x14ac:dyDescent="0.2">
      <c r="A22" s="248"/>
      <c r="B22" s="299">
        <v>2</v>
      </c>
      <c r="C22" s="1014" t="str">
        <f>IF($C$10="","",$C$10)</f>
        <v/>
      </c>
      <c r="D22" s="275"/>
      <c r="E22" s="266"/>
      <c r="F22" s="266"/>
      <c r="G22" s="266"/>
      <c r="H22" s="266"/>
      <c r="I22" s="266"/>
      <c r="J22" s="266"/>
      <c r="K22" s="266"/>
      <c r="L22" s="266"/>
      <c r="M22" s="266"/>
      <c r="N22" s="266"/>
      <c r="O22" s="266"/>
      <c r="P22" s="300"/>
      <c r="Q22" s="302"/>
      <c r="R22" s="1296"/>
      <c r="S22" s="205"/>
      <c r="T22" s="206"/>
    </row>
    <row r="23" spans="1:20" s="234" customFormat="1" ht="15" customHeight="1" x14ac:dyDescent="0.2">
      <c r="A23" s="248"/>
      <c r="B23" s="299">
        <v>3</v>
      </c>
      <c r="C23" s="1014" t="str">
        <f>IF($C$11="","",$C$11)</f>
        <v/>
      </c>
      <c r="D23" s="275"/>
      <c r="E23" s="266"/>
      <c r="F23" s="266"/>
      <c r="G23" s="266"/>
      <c r="H23" s="266"/>
      <c r="I23" s="266"/>
      <c r="J23" s="266"/>
      <c r="K23" s="266"/>
      <c r="L23" s="266"/>
      <c r="M23" s="266"/>
      <c r="N23" s="266"/>
      <c r="O23" s="266"/>
      <c r="P23" s="300"/>
      <c r="Q23" s="302"/>
      <c r="R23" s="1296"/>
      <c r="S23" s="205"/>
      <c r="T23" s="206"/>
    </row>
    <row r="24" spans="1:20" s="234" customFormat="1" ht="15" customHeight="1" x14ac:dyDescent="0.2">
      <c r="A24" s="248"/>
      <c r="B24" s="299">
        <v>4</v>
      </c>
      <c r="C24" s="1014" t="str">
        <f>IF($C$12="","",$C$12)</f>
        <v/>
      </c>
      <c r="D24" s="275"/>
      <c r="E24" s="266"/>
      <c r="F24" s="266"/>
      <c r="G24" s="266"/>
      <c r="H24" s="266"/>
      <c r="I24" s="266"/>
      <c r="J24" s="266"/>
      <c r="K24" s="266"/>
      <c r="L24" s="266"/>
      <c r="M24" s="266"/>
      <c r="N24" s="266"/>
      <c r="O24" s="266"/>
      <c r="P24" s="300"/>
      <c r="Q24" s="302"/>
      <c r="R24" s="1296"/>
      <c r="S24" s="205"/>
      <c r="T24" s="206"/>
    </row>
    <row r="25" spans="1:20" s="234" customFormat="1" ht="15" customHeight="1" x14ac:dyDescent="0.2">
      <c r="A25" s="248"/>
      <c r="B25" s="299">
        <v>5</v>
      </c>
      <c r="C25" s="1014" t="str">
        <f>IF($C$13="","",$C$13)</f>
        <v/>
      </c>
      <c r="D25" s="275"/>
      <c r="E25" s="266"/>
      <c r="F25" s="266"/>
      <c r="G25" s="266"/>
      <c r="H25" s="266"/>
      <c r="I25" s="266"/>
      <c r="J25" s="266"/>
      <c r="K25" s="266"/>
      <c r="L25" s="266"/>
      <c r="M25" s="266"/>
      <c r="N25" s="266"/>
      <c r="O25" s="266"/>
      <c r="P25" s="300"/>
      <c r="Q25" s="302"/>
      <c r="R25" s="1296"/>
      <c r="S25" s="205"/>
      <c r="T25" s="206"/>
    </row>
    <row r="26" spans="1:20" s="234" customFormat="1" ht="15" customHeight="1" x14ac:dyDescent="0.2">
      <c r="A26" s="248"/>
      <c r="B26" s="299">
        <v>6</v>
      </c>
      <c r="C26" s="1014" t="str">
        <f>IF($C$14="","",$C$14)</f>
        <v/>
      </c>
      <c r="D26" s="275"/>
      <c r="E26" s="266"/>
      <c r="F26" s="266"/>
      <c r="G26" s="266"/>
      <c r="H26" s="266"/>
      <c r="I26" s="266"/>
      <c r="J26" s="266"/>
      <c r="K26" s="266"/>
      <c r="L26" s="266"/>
      <c r="M26" s="266"/>
      <c r="N26" s="266"/>
      <c r="O26" s="266"/>
      <c r="P26" s="300"/>
      <c r="Q26" s="302"/>
      <c r="R26" s="1296"/>
      <c r="S26" s="205"/>
      <c r="T26" s="206"/>
    </row>
    <row r="27" spans="1:20" s="234" customFormat="1" ht="15" customHeight="1" x14ac:dyDescent="0.2">
      <c r="A27" s="248"/>
      <c r="B27" s="301">
        <v>7</v>
      </c>
      <c r="C27" s="1015" t="str">
        <f>IF($C$15="","",$C$15)</f>
        <v/>
      </c>
      <c r="D27" s="276"/>
      <c r="E27" s="269"/>
      <c r="F27" s="269"/>
      <c r="G27" s="269"/>
      <c r="H27" s="269"/>
      <c r="I27" s="269"/>
      <c r="J27" s="269"/>
      <c r="K27" s="269"/>
      <c r="L27" s="269"/>
      <c r="M27" s="269"/>
      <c r="N27" s="269"/>
      <c r="O27" s="269"/>
      <c r="P27" s="296"/>
      <c r="Q27" s="303"/>
      <c r="R27" s="1296"/>
      <c r="S27" s="205"/>
      <c r="T27" s="206"/>
    </row>
    <row r="28" spans="1:20" s="234" customFormat="1" ht="15" customHeight="1" x14ac:dyDescent="0.2">
      <c r="A28" s="247"/>
      <c r="B28" s="208"/>
      <c r="C28" s="208"/>
      <c r="D28" s="208"/>
      <c r="E28" s="208"/>
      <c r="F28" s="208"/>
      <c r="G28" s="208"/>
      <c r="H28" s="208"/>
      <c r="I28" s="208"/>
      <c r="J28" s="208"/>
      <c r="K28" s="208"/>
      <c r="L28" s="208"/>
      <c r="M28" s="208"/>
      <c r="N28" s="208"/>
      <c r="O28" s="208"/>
      <c r="P28" s="208"/>
      <c r="Q28" s="208"/>
      <c r="R28" s="1297"/>
      <c r="S28" s="208"/>
      <c r="T28" s="209"/>
    </row>
    <row r="29" spans="1:20" s="162" customFormat="1" ht="30" customHeight="1" x14ac:dyDescent="0.25">
      <c r="A29" s="1316" t="s">
        <v>1272</v>
      </c>
      <c r="B29" s="49"/>
      <c r="C29" s="49"/>
      <c r="D29" s="49"/>
      <c r="E29" s="49"/>
      <c r="F29" s="49"/>
      <c r="G29" s="49"/>
      <c r="H29" s="49"/>
      <c r="I29" s="49"/>
      <c r="J29" s="160"/>
      <c r="K29" s="160"/>
      <c r="L29" s="160"/>
      <c r="M29" s="160"/>
      <c r="N29" s="160"/>
      <c r="O29" s="160"/>
      <c r="P29" s="160"/>
      <c r="Q29" s="160"/>
      <c r="R29" s="1292"/>
      <c r="S29" s="160"/>
      <c r="T29" s="161"/>
    </row>
    <row r="30" spans="1:20" s="167" customFormat="1" ht="30" customHeight="1" x14ac:dyDescent="0.25">
      <c r="A30" s="245" t="s">
        <v>1010</v>
      </c>
      <c r="B30" s="244"/>
      <c r="C30" s="244"/>
      <c r="D30" s="244"/>
      <c r="E30" s="244"/>
      <c r="F30" s="244"/>
      <c r="G30" s="244"/>
      <c r="H30" s="244"/>
      <c r="I30" s="244"/>
      <c r="J30" s="246"/>
      <c r="K30" s="246"/>
      <c r="L30" s="246"/>
      <c r="M30" s="246"/>
      <c r="N30" s="246"/>
      <c r="O30" s="246"/>
      <c r="P30" s="246"/>
      <c r="Q30" s="246"/>
      <c r="R30" s="1299"/>
      <c r="S30" s="246"/>
      <c r="T30" s="243"/>
    </row>
    <row r="31" spans="1:20" s="165" customFormat="1" ht="15" customHeight="1" x14ac:dyDescent="0.2">
      <c r="A31" s="112"/>
      <c r="B31" s="114"/>
      <c r="C31" s="115"/>
      <c r="D31" s="116"/>
      <c r="E31" s="117"/>
      <c r="F31" s="117"/>
      <c r="G31" s="117"/>
      <c r="H31" s="117"/>
      <c r="I31" s="163"/>
      <c r="J31" s="163"/>
      <c r="K31" s="163"/>
      <c r="L31" s="163"/>
      <c r="M31" s="163"/>
      <c r="N31" s="163"/>
      <c r="O31" s="163"/>
      <c r="P31" s="163"/>
      <c r="Q31" s="163"/>
      <c r="R31" s="163"/>
      <c r="S31" s="163"/>
      <c r="T31" s="192"/>
    </row>
    <row r="32" spans="1:20" s="234" customFormat="1" ht="37.5" customHeight="1" x14ac:dyDescent="0.2">
      <c r="A32" s="248"/>
      <c r="B32" s="1755" t="s">
        <v>995</v>
      </c>
      <c r="C32" s="1756"/>
      <c r="D32" s="1756" t="s">
        <v>996</v>
      </c>
      <c r="E32" s="1759"/>
      <c r="F32" s="1759"/>
      <c r="G32" s="1759"/>
      <c r="H32" s="1759"/>
      <c r="I32" s="1759"/>
      <c r="J32" s="1759"/>
      <c r="K32" s="1759"/>
      <c r="L32" s="1759"/>
      <c r="M32" s="1759"/>
      <c r="N32" s="1759"/>
      <c r="O32" s="1759"/>
      <c r="P32" s="1759"/>
      <c r="Q32" s="1760" t="s">
        <v>1306</v>
      </c>
      <c r="R32" s="1764" t="s">
        <v>1311</v>
      </c>
      <c r="S32" s="1762" t="s">
        <v>1222</v>
      </c>
      <c r="T32" s="206"/>
    </row>
    <row r="33" spans="1:20" s="234" customFormat="1" ht="37.5" customHeight="1" x14ac:dyDescent="0.2">
      <c r="A33" s="248"/>
      <c r="B33" s="1757"/>
      <c r="C33" s="1758"/>
      <c r="D33" s="1549" t="s">
        <v>997</v>
      </c>
      <c r="E33" s="1550" t="s">
        <v>998</v>
      </c>
      <c r="F33" s="1550" t="s">
        <v>1000</v>
      </c>
      <c r="G33" s="1550" t="s">
        <v>1001</v>
      </c>
      <c r="H33" s="1550" t="s">
        <v>999</v>
      </c>
      <c r="I33" s="1550" t="s">
        <v>1002</v>
      </c>
      <c r="J33" s="1550" t="s">
        <v>1003</v>
      </c>
      <c r="K33" s="1550" t="s">
        <v>1004</v>
      </c>
      <c r="L33" s="1550" t="s">
        <v>1005</v>
      </c>
      <c r="M33" s="1550" t="s">
        <v>1006</v>
      </c>
      <c r="N33" s="1550" t="s">
        <v>1007</v>
      </c>
      <c r="O33" s="1550" t="s">
        <v>1008</v>
      </c>
      <c r="P33" s="1550" t="s">
        <v>1009</v>
      </c>
      <c r="Q33" s="1761"/>
      <c r="R33" s="1765"/>
      <c r="S33" s="1763"/>
      <c r="T33" s="206"/>
    </row>
    <row r="34" spans="1:20" s="234" customFormat="1" ht="15" customHeight="1" x14ac:dyDescent="0.2">
      <c r="A34" s="248"/>
      <c r="B34" s="1543">
        <v>1</v>
      </c>
      <c r="C34" s="1544" t="str">
        <f>IF($C$9="","",$C$9)</f>
        <v/>
      </c>
      <c r="D34" s="1545"/>
      <c r="E34" s="1546"/>
      <c r="F34" s="1546"/>
      <c r="G34" s="1546"/>
      <c r="H34" s="1546"/>
      <c r="I34" s="1546"/>
      <c r="J34" s="1546"/>
      <c r="K34" s="1546"/>
      <c r="L34" s="1546"/>
      <c r="M34" s="1546"/>
      <c r="N34" s="1546"/>
      <c r="O34" s="1546"/>
      <c r="P34" s="1546"/>
      <c r="Q34" s="1547"/>
      <c r="R34" s="1547"/>
      <c r="S34" s="1548"/>
      <c r="T34" s="206"/>
    </row>
    <row r="35" spans="1:20" s="234" customFormat="1" ht="15" customHeight="1" x14ac:dyDescent="0.2">
      <c r="A35" s="248"/>
      <c r="B35" s="299">
        <v>2</v>
      </c>
      <c r="C35" s="1014" t="str">
        <f>IF($C$10="","",$C$10)</f>
        <v/>
      </c>
      <c r="D35" s="275"/>
      <c r="E35" s="266"/>
      <c r="F35" s="266"/>
      <c r="G35" s="266"/>
      <c r="H35" s="266"/>
      <c r="I35" s="266"/>
      <c r="J35" s="266"/>
      <c r="K35" s="266"/>
      <c r="L35" s="266"/>
      <c r="M35" s="266"/>
      <c r="N35" s="266"/>
      <c r="O35" s="266"/>
      <c r="P35" s="266"/>
      <c r="Q35" s="279"/>
      <c r="R35" s="279"/>
      <c r="S35" s="302"/>
      <c r="T35" s="206"/>
    </row>
    <row r="36" spans="1:20" s="234" customFormat="1" ht="15" customHeight="1" x14ac:dyDescent="0.2">
      <c r="A36" s="248"/>
      <c r="B36" s="299">
        <v>3</v>
      </c>
      <c r="C36" s="1014" t="str">
        <f>IF($C$11="","",$C$11)</f>
        <v/>
      </c>
      <c r="D36" s="275"/>
      <c r="E36" s="266"/>
      <c r="F36" s="266"/>
      <c r="G36" s="266"/>
      <c r="H36" s="266"/>
      <c r="I36" s="266"/>
      <c r="J36" s="266"/>
      <c r="K36" s="266"/>
      <c r="L36" s="266"/>
      <c r="M36" s="266"/>
      <c r="N36" s="266"/>
      <c r="O36" s="266"/>
      <c r="P36" s="266"/>
      <c r="Q36" s="279"/>
      <c r="R36" s="279"/>
      <c r="S36" s="302"/>
      <c r="T36" s="206"/>
    </row>
    <row r="37" spans="1:20" s="234" customFormat="1" ht="15" customHeight="1" x14ac:dyDescent="0.2">
      <c r="A37" s="248"/>
      <c r="B37" s="299">
        <v>4</v>
      </c>
      <c r="C37" s="1014" t="str">
        <f>IF($C$12="","",$C$12)</f>
        <v/>
      </c>
      <c r="D37" s="275"/>
      <c r="E37" s="266"/>
      <c r="F37" s="266"/>
      <c r="G37" s="266"/>
      <c r="H37" s="266"/>
      <c r="I37" s="266"/>
      <c r="J37" s="266"/>
      <c r="K37" s="266"/>
      <c r="L37" s="266"/>
      <c r="M37" s="266"/>
      <c r="N37" s="266"/>
      <c r="O37" s="266"/>
      <c r="P37" s="266"/>
      <c r="Q37" s="279"/>
      <c r="R37" s="279"/>
      <c r="S37" s="302"/>
      <c r="T37" s="206"/>
    </row>
    <row r="38" spans="1:20" s="234" customFormat="1" ht="15" customHeight="1" x14ac:dyDescent="0.2">
      <c r="A38" s="248"/>
      <c r="B38" s="299">
        <v>5</v>
      </c>
      <c r="C38" s="1014" t="str">
        <f>IF($C$13="","",$C$13)</f>
        <v/>
      </c>
      <c r="D38" s="275"/>
      <c r="E38" s="266"/>
      <c r="F38" s="266"/>
      <c r="G38" s="266"/>
      <c r="H38" s="266"/>
      <c r="I38" s="266"/>
      <c r="J38" s="266"/>
      <c r="K38" s="266"/>
      <c r="L38" s="266"/>
      <c r="M38" s="266"/>
      <c r="N38" s="266"/>
      <c r="O38" s="266"/>
      <c r="P38" s="266"/>
      <c r="Q38" s="279"/>
      <c r="R38" s="279"/>
      <c r="S38" s="302"/>
      <c r="T38" s="206"/>
    </row>
    <row r="39" spans="1:20" s="234" customFormat="1" ht="15" customHeight="1" x14ac:dyDescent="0.2">
      <c r="A39" s="248"/>
      <c r="B39" s="299">
        <v>6</v>
      </c>
      <c r="C39" s="1014" t="str">
        <f>IF($C$14="","",$C$14)</f>
        <v/>
      </c>
      <c r="D39" s="275"/>
      <c r="E39" s="266"/>
      <c r="F39" s="266"/>
      <c r="G39" s="266"/>
      <c r="H39" s="266"/>
      <c r="I39" s="266"/>
      <c r="J39" s="266"/>
      <c r="K39" s="266"/>
      <c r="L39" s="266"/>
      <c r="M39" s="266"/>
      <c r="N39" s="266"/>
      <c r="O39" s="266"/>
      <c r="P39" s="266"/>
      <c r="Q39" s="279"/>
      <c r="R39" s="279"/>
      <c r="S39" s="302"/>
      <c r="T39" s="206"/>
    </row>
    <row r="40" spans="1:20" s="234" customFormat="1" ht="15" customHeight="1" x14ac:dyDescent="0.2">
      <c r="A40" s="248"/>
      <c r="B40" s="301">
        <v>7</v>
      </c>
      <c r="C40" s="1015" t="str">
        <f>IF($C$15="","",$C$15)</f>
        <v/>
      </c>
      <c r="D40" s="276"/>
      <c r="E40" s="269"/>
      <c r="F40" s="269"/>
      <c r="G40" s="269"/>
      <c r="H40" s="269"/>
      <c r="I40" s="269"/>
      <c r="J40" s="269"/>
      <c r="K40" s="269"/>
      <c r="L40" s="269"/>
      <c r="M40" s="269"/>
      <c r="N40" s="269"/>
      <c r="O40" s="269"/>
      <c r="P40" s="269"/>
      <c r="Q40" s="280"/>
      <c r="R40" s="280"/>
      <c r="S40" s="303"/>
      <c r="T40" s="206"/>
    </row>
    <row r="41" spans="1:20" s="167" customFormat="1" ht="45" customHeight="1" x14ac:dyDescent="0.25">
      <c r="A41" s="113" t="s">
        <v>1011</v>
      </c>
      <c r="B41" s="244"/>
      <c r="C41" s="244"/>
      <c r="D41" s="244"/>
      <c r="E41" s="244"/>
      <c r="F41" s="244"/>
      <c r="G41" s="244"/>
      <c r="H41" s="244"/>
      <c r="I41" s="244"/>
      <c r="J41" s="246"/>
      <c r="K41" s="246"/>
      <c r="L41" s="246"/>
      <c r="M41" s="246"/>
      <c r="N41" s="246"/>
      <c r="O41" s="246"/>
      <c r="P41" s="246"/>
      <c r="Q41" s="246"/>
      <c r="R41" s="1299"/>
      <c r="S41" s="246"/>
      <c r="T41" s="166"/>
    </row>
    <row r="42" spans="1:20" s="165" customFormat="1" ht="15" customHeight="1" x14ac:dyDescent="0.2">
      <c r="A42" s="112"/>
      <c r="B42" s="114"/>
      <c r="C42" s="115"/>
      <c r="D42" s="116"/>
      <c r="E42" s="117"/>
      <c r="F42" s="117"/>
      <c r="G42" s="117"/>
      <c r="H42" s="117"/>
      <c r="I42" s="163"/>
      <c r="J42" s="163"/>
      <c r="K42" s="163"/>
      <c r="L42" s="163"/>
      <c r="M42" s="163"/>
      <c r="N42" s="163"/>
      <c r="O42" s="163"/>
      <c r="P42" s="163"/>
      <c r="Q42" s="163"/>
      <c r="R42" s="163"/>
      <c r="S42" s="163"/>
      <c r="T42" s="192"/>
    </row>
    <row r="43" spans="1:20" s="234" customFormat="1" ht="37.5" customHeight="1" x14ac:dyDescent="0.2">
      <c r="A43" s="248"/>
      <c r="B43" s="1755" t="s">
        <v>995</v>
      </c>
      <c r="C43" s="1756"/>
      <c r="D43" s="1756" t="s">
        <v>996</v>
      </c>
      <c r="E43" s="1759"/>
      <c r="F43" s="1759"/>
      <c r="G43" s="1759"/>
      <c r="H43" s="1759"/>
      <c r="I43" s="1759"/>
      <c r="J43" s="1759"/>
      <c r="K43" s="1759"/>
      <c r="L43" s="1759"/>
      <c r="M43" s="1759"/>
      <c r="N43" s="1759"/>
      <c r="O43" s="1759"/>
      <c r="P43" s="1759"/>
      <c r="Q43" s="1760" t="s">
        <v>1306</v>
      </c>
      <c r="R43" s="1764" t="s">
        <v>1311</v>
      </c>
      <c r="S43" s="1762" t="s">
        <v>1222</v>
      </c>
      <c r="T43" s="206"/>
    </row>
    <row r="44" spans="1:20" s="234" customFormat="1" ht="37.5" customHeight="1" x14ac:dyDescent="0.2">
      <c r="A44" s="248"/>
      <c r="B44" s="1757"/>
      <c r="C44" s="1758"/>
      <c r="D44" s="1549" t="s">
        <v>997</v>
      </c>
      <c r="E44" s="1550" t="s">
        <v>998</v>
      </c>
      <c r="F44" s="1550" t="s">
        <v>1000</v>
      </c>
      <c r="G44" s="1550" t="s">
        <v>1001</v>
      </c>
      <c r="H44" s="1550" t="s">
        <v>999</v>
      </c>
      <c r="I44" s="1550" t="s">
        <v>1002</v>
      </c>
      <c r="J44" s="1550" t="s">
        <v>1003</v>
      </c>
      <c r="K44" s="1550" t="s">
        <v>1004</v>
      </c>
      <c r="L44" s="1550" t="s">
        <v>1005</v>
      </c>
      <c r="M44" s="1550" t="s">
        <v>1006</v>
      </c>
      <c r="N44" s="1550" t="s">
        <v>1007</v>
      </c>
      <c r="O44" s="1550" t="s">
        <v>1008</v>
      </c>
      <c r="P44" s="1550" t="s">
        <v>1009</v>
      </c>
      <c r="Q44" s="1761"/>
      <c r="R44" s="1765"/>
      <c r="S44" s="1763"/>
      <c r="T44" s="206"/>
    </row>
    <row r="45" spans="1:20" s="234" customFormat="1" ht="15" customHeight="1" x14ac:dyDescent="0.2">
      <c r="A45" s="248"/>
      <c r="B45" s="1543">
        <v>1</v>
      </c>
      <c r="C45" s="1544" t="str">
        <f>IF($C$9="","",$C$9)</f>
        <v/>
      </c>
      <c r="D45" s="1545"/>
      <c r="E45" s="1546"/>
      <c r="F45" s="1546"/>
      <c r="G45" s="1546"/>
      <c r="H45" s="1546"/>
      <c r="I45" s="1546"/>
      <c r="J45" s="1546"/>
      <c r="K45" s="1546"/>
      <c r="L45" s="1546"/>
      <c r="M45" s="1546"/>
      <c r="N45" s="1546"/>
      <c r="O45" s="1546"/>
      <c r="P45" s="1546"/>
      <c r="Q45" s="1547"/>
      <c r="R45" s="1548"/>
      <c r="S45" s="1548"/>
      <c r="T45" s="206"/>
    </row>
    <row r="46" spans="1:20" s="234" customFormat="1" ht="15" customHeight="1" x14ac:dyDescent="0.2">
      <c r="A46" s="248"/>
      <c r="B46" s="299">
        <v>2</v>
      </c>
      <c r="C46" s="1014" t="str">
        <f>IF($C$10="","",$C$10)</f>
        <v/>
      </c>
      <c r="D46" s="275"/>
      <c r="E46" s="266"/>
      <c r="F46" s="266"/>
      <c r="G46" s="266"/>
      <c r="H46" s="266"/>
      <c r="I46" s="266"/>
      <c r="J46" s="266"/>
      <c r="K46" s="266"/>
      <c r="L46" s="266"/>
      <c r="M46" s="266"/>
      <c r="N46" s="266"/>
      <c r="O46" s="266"/>
      <c r="P46" s="266"/>
      <c r="Q46" s="279"/>
      <c r="R46" s="302"/>
      <c r="S46" s="302"/>
      <c r="T46" s="206"/>
    </row>
    <row r="47" spans="1:20" s="234" customFormat="1" ht="15" customHeight="1" x14ac:dyDescent="0.2">
      <c r="A47" s="248"/>
      <c r="B47" s="299">
        <v>3</v>
      </c>
      <c r="C47" s="1014" t="str">
        <f>IF($C$11="","",$C$11)</f>
        <v/>
      </c>
      <c r="D47" s="275"/>
      <c r="E47" s="266"/>
      <c r="F47" s="266"/>
      <c r="G47" s="266"/>
      <c r="H47" s="266"/>
      <c r="I47" s="266"/>
      <c r="J47" s="266"/>
      <c r="K47" s="266"/>
      <c r="L47" s="266"/>
      <c r="M47" s="266"/>
      <c r="N47" s="266"/>
      <c r="O47" s="266"/>
      <c r="P47" s="266"/>
      <c r="Q47" s="279"/>
      <c r="R47" s="302"/>
      <c r="S47" s="302"/>
      <c r="T47" s="206"/>
    </row>
    <row r="48" spans="1:20" s="234" customFormat="1" ht="15" customHeight="1" x14ac:dyDescent="0.2">
      <c r="A48" s="248"/>
      <c r="B48" s="299">
        <v>4</v>
      </c>
      <c r="C48" s="1014" t="str">
        <f>IF($C$12="","",$C$12)</f>
        <v/>
      </c>
      <c r="D48" s="275"/>
      <c r="E48" s="266"/>
      <c r="F48" s="266"/>
      <c r="G48" s="266"/>
      <c r="H48" s="266"/>
      <c r="I48" s="266"/>
      <c r="J48" s="266"/>
      <c r="K48" s="266"/>
      <c r="L48" s="266"/>
      <c r="M48" s="266"/>
      <c r="N48" s="266"/>
      <c r="O48" s="266"/>
      <c r="P48" s="266"/>
      <c r="Q48" s="279"/>
      <c r="R48" s="302"/>
      <c r="S48" s="302"/>
      <c r="T48" s="206"/>
    </row>
    <row r="49" spans="1:20" s="234" customFormat="1" ht="15" customHeight="1" x14ac:dyDescent="0.2">
      <c r="A49" s="248"/>
      <c r="B49" s="299">
        <v>5</v>
      </c>
      <c r="C49" s="1014" t="str">
        <f>IF($C$13="","",$C$13)</f>
        <v/>
      </c>
      <c r="D49" s="275"/>
      <c r="E49" s="266"/>
      <c r="F49" s="266"/>
      <c r="G49" s="266"/>
      <c r="H49" s="266"/>
      <c r="I49" s="266"/>
      <c r="J49" s="266"/>
      <c r="K49" s="266"/>
      <c r="L49" s="266"/>
      <c r="M49" s="266"/>
      <c r="N49" s="266"/>
      <c r="O49" s="266"/>
      <c r="P49" s="266"/>
      <c r="Q49" s="279"/>
      <c r="R49" s="302"/>
      <c r="S49" s="302"/>
      <c r="T49" s="206"/>
    </row>
    <row r="50" spans="1:20" s="234" customFormat="1" ht="15" customHeight="1" x14ac:dyDescent="0.2">
      <c r="A50" s="248"/>
      <c r="B50" s="299">
        <v>6</v>
      </c>
      <c r="C50" s="1014" t="str">
        <f>IF($C$14="","",$C$14)</f>
        <v/>
      </c>
      <c r="D50" s="275"/>
      <c r="E50" s="266"/>
      <c r="F50" s="266"/>
      <c r="G50" s="266"/>
      <c r="H50" s="266"/>
      <c r="I50" s="266"/>
      <c r="J50" s="266"/>
      <c r="K50" s="266"/>
      <c r="L50" s="266"/>
      <c r="M50" s="266"/>
      <c r="N50" s="266"/>
      <c r="O50" s="266"/>
      <c r="P50" s="266"/>
      <c r="Q50" s="279"/>
      <c r="R50" s="302"/>
      <c r="S50" s="302"/>
      <c r="T50" s="206"/>
    </row>
    <row r="51" spans="1:20" s="234" customFormat="1" ht="15" customHeight="1" x14ac:dyDescent="0.2">
      <c r="A51" s="248"/>
      <c r="B51" s="301">
        <v>7</v>
      </c>
      <c r="C51" s="1015" t="str">
        <f>IF($C$15="","",$C$15)</f>
        <v/>
      </c>
      <c r="D51" s="276"/>
      <c r="E51" s="269"/>
      <c r="F51" s="269"/>
      <c r="G51" s="269"/>
      <c r="H51" s="269"/>
      <c r="I51" s="269"/>
      <c r="J51" s="269"/>
      <c r="K51" s="269"/>
      <c r="L51" s="269"/>
      <c r="M51" s="269"/>
      <c r="N51" s="269"/>
      <c r="O51" s="269"/>
      <c r="P51" s="269"/>
      <c r="Q51" s="280"/>
      <c r="R51" s="303"/>
      <c r="S51" s="303"/>
      <c r="T51" s="206"/>
    </row>
    <row r="52" spans="1:20" s="167" customFormat="1" ht="45" customHeight="1" x14ac:dyDescent="0.25">
      <c r="A52" s="113" t="s">
        <v>1012</v>
      </c>
      <c r="B52" s="244"/>
      <c r="C52" s="244"/>
      <c r="D52" s="244"/>
      <c r="E52" s="244"/>
      <c r="F52" s="244"/>
      <c r="G52" s="244"/>
      <c r="H52" s="244"/>
      <c r="I52" s="244"/>
      <c r="J52" s="246"/>
      <c r="K52" s="246"/>
      <c r="L52" s="246"/>
      <c r="M52" s="246"/>
      <c r="N52" s="246"/>
      <c r="O52" s="246"/>
      <c r="P52" s="246"/>
      <c r="Q52" s="246"/>
      <c r="R52" s="1299"/>
      <c r="S52" s="246"/>
      <c r="T52" s="166"/>
    </row>
    <row r="53" spans="1:20" s="165" customFormat="1" ht="15" customHeight="1" x14ac:dyDescent="0.2">
      <c r="A53" s="112"/>
      <c r="B53" s="114"/>
      <c r="C53" s="115"/>
      <c r="D53" s="116"/>
      <c r="E53" s="117"/>
      <c r="F53" s="117"/>
      <c r="G53" s="117"/>
      <c r="H53" s="117"/>
      <c r="I53" s="163"/>
      <c r="J53" s="163"/>
      <c r="K53" s="163"/>
      <c r="L53" s="163"/>
      <c r="M53" s="163"/>
      <c r="N53" s="163"/>
      <c r="O53" s="163"/>
      <c r="P53" s="163"/>
      <c r="Q53" s="163"/>
      <c r="R53" s="163"/>
      <c r="S53" s="163"/>
      <c r="T53" s="192"/>
    </row>
    <row r="54" spans="1:20" s="234" customFormat="1" ht="37.5" customHeight="1" x14ac:dyDescent="0.2">
      <c r="A54" s="248"/>
      <c r="B54" s="1755" t="s">
        <v>995</v>
      </c>
      <c r="C54" s="1756"/>
      <c r="D54" s="1756" t="s">
        <v>996</v>
      </c>
      <c r="E54" s="1759"/>
      <c r="F54" s="1759"/>
      <c r="G54" s="1759"/>
      <c r="H54" s="1759"/>
      <c r="I54" s="1759"/>
      <c r="J54" s="1759"/>
      <c r="K54" s="1759"/>
      <c r="L54" s="1759"/>
      <c r="M54" s="1759"/>
      <c r="N54" s="1759"/>
      <c r="O54" s="1759"/>
      <c r="P54" s="1759"/>
      <c r="Q54" s="1760" t="s">
        <v>1306</v>
      </c>
      <c r="R54" s="1764" t="s">
        <v>1311</v>
      </c>
      <c r="S54" s="1762" t="s">
        <v>1222</v>
      </c>
      <c r="T54" s="206"/>
    </row>
    <row r="55" spans="1:20" s="234" customFormat="1" ht="37.5" customHeight="1" x14ac:dyDescent="0.2">
      <c r="A55" s="248"/>
      <c r="B55" s="1757"/>
      <c r="C55" s="1758"/>
      <c r="D55" s="1549" t="s">
        <v>997</v>
      </c>
      <c r="E55" s="1550" t="s">
        <v>998</v>
      </c>
      <c r="F55" s="1550" t="s">
        <v>1000</v>
      </c>
      <c r="G55" s="1550" t="s">
        <v>1001</v>
      </c>
      <c r="H55" s="1550" t="s">
        <v>999</v>
      </c>
      <c r="I55" s="1550" t="s">
        <v>1002</v>
      </c>
      <c r="J55" s="1550" t="s">
        <v>1003</v>
      </c>
      <c r="K55" s="1550" t="s">
        <v>1004</v>
      </c>
      <c r="L55" s="1550" t="s">
        <v>1005</v>
      </c>
      <c r="M55" s="1550" t="s">
        <v>1006</v>
      </c>
      <c r="N55" s="1550" t="s">
        <v>1007</v>
      </c>
      <c r="O55" s="1550" t="s">
        <v>1008</v>
      </c>
      <c r="P55" s="1550" t="s">
        <v>1009</v>
      </c>
      <c r="Q55" s="1761"/>
      <c r="R55" s="1765"/>
      <c r="S55" s="1763"/>
      <c r="T55" s="206"/>
    </row>
    <row r="56" spans="1:20" s="234" customFormat="1" ht="15" customHeight="1" x14ac:dyDescent="0.2">
      <c r="A56" s="248"/>
      <c r="B56" s="1543">
        <v>1</v>
      </c>
      <c r="C56" s="1544" t="str">
        <f>IF($C$9="","",$C$9)</f>
        <v/>
      </c>
      <c r="D56" s="1545"/>
      <c r="E56" s="1546"/>
      <c r="F56" s="1546"/>
      <c r="G56" s="1546"/>
      <c r="H56" s="1546"/>
      <c r="I56" s="1546"/>
      <c r="J56" s="1546"/>
      <c r="K56" s="1546"/>
      <c r="L56" s="1546"/>
      <c r="M56" s="1546"/>
      <c r="N56" s="1546"/>
      <c r="O56" s="1546"/>
      <c r="P56" s="1546"/>
      <c r="Q56" s="1547"/>
      <c r="R56" s="1548"/>
      <c r="S56" s="1548"/>
      <c r="T56" s="206"/>
    </row>
    <row r="57" spans="1:20" s="234" customFormat="1" ht="15" customHeight="1" x14ac:dyDescent="0.2">
      <c r="A57" s="248"/>
      <c r="B57" s="299">
        <v>2</v>
      </c>
      <c r="C57" s="1014" t="str">
        <f>IF($C$10="","",$C$10)</f>
        <v/>
      </c>
      <c r="D57" s="275"/>
      <c r="E57" s="266"/>
      <c r="F57" s="266"/>
      <c r="G57" s="266"/>
      <c r="H57" s="266"/>
      <c r="I57" s="266"/>
      <c r="J57" s="266"/>
      <c r="K57" s="266"/>
      <c r="L57" s="266"/>
      <c r="M57" s="266"/>
      <c r="N57" s="266"/>
      <c r="O57" s="266"/>
      <c r="P57" s="266"/>
      <c r="Q57" s="279"/>
      <c r="R57" s="302"/>
      <c r="S57" s="302"/>
      <c r="T57" s="206"/>
    </row>
    <row r="58" spans="1:20" s="234" customFormat="1" ht="15" customHeight="1" x14ac:dyDescent="0.2">
      <c r="A58" s="248"/>
      <c r="B58" s="299">
        <v>3</v>
      </c>
      <c r="C58" s="1014" t="str">
        <f>IF($C$11="","",$C$11)</f>
        <v/>
      </c>
      <c r="D58" s="275"/>
      <c r="E58" s="266"/>
      <c r="F58" s="266"/>
      <c r="G58" s="266"/>
      <c r="H58" s="266"/>
      <c r="I58" s="266"/>
      <c r="J58" s="266"/>
      <c r="K58" s="266"/>
      <c r="L58" s="266"/>
      <c r="M58" s="266"/>
      <c r="N58" s="266"/>
      <c r="O58" s="266"/>
      <c r="P58" s="266"/>
      <c r="Q58" s="279"/>
      <c r="R58" s="302"/>
      <c r="S58" s="302"/>
      <c r="T58" s="206"/>
    </row>
    <row r="59" spans="1:20" s="234" customFormat="1" ht="15" customHeight="1" x14ac:dyDescent="0.2">
      <c r="A59" s="248"/>
      <c r="B59" s="299">
        <v>4</v>
      </c>
      <c r="C59" s="1014" t="str">
        <f>IF($C$12="","",$C$12)</f>
        <v/>
      </c>
      <c r="D59" s="275"/>
      <c r="E59" s="266"/>
      <c r="F59" s="266"/>
      <c r="G59" s="266"/>
      <c r="H59" s="266"/>
      <c r="I59" s="266"/>
      <c r="J59" s="266"/>
      <c r="K59" s="266"/>
      <c r="L59" s="266"/>
      <c r="M59" s="266"/>
      <c r="N59" s="266"/>
      <c r="O59" s="266"/>
      <c r="P59" s="266"/>
      <c r="Q59" s="279"/>
      <c r="R59" s="302"/>
      <c r="S59" s="302"/>
      <c r="T59" s="206"/>
    </row>
    <row r="60" spans="1:20" s="234" customFormat="1" ht="15" customHeight="1" x14ac:dyDescent="0.2">
      <c r="A60" s="248"/>
      <c r="B60" s="299">
        <v>5</v>
      </c>
      <c r="C60" s="1014" t="str">
        <f>IF($C$13="","",$C$13)</f>
        <v/>
      </c>
      <c r="D60" s="275"/>
      <c r="E60" s="266"/>
      <c r="F60" s="266"/>
      <c r="G60" s="266"/>
      <c r="H60" s="266"/>
      <c r="I60" s="266"/>
      <c r="J60" s="266"/>
      <c r="K60" s="266"/>
      <c r="L60" s="266"/>
      <c r="M60" s="266"/>
      <c r="N60" s="266"/>
      <c r="O60" s="266"/>
      <c r="P60" s="266"/>
      <c r="Q60" s="279"/>
      <c r="R60" s="302"/>
      <c r="S60" s="302"/>
      <c r="T60" s="206"/>
    </row>
    <row r="61" spans="1:20" s="234" customFormat="1" ht="15" customHeight="1" x14ac:dyDescent="0.2">
      <c r="A61" s="248"/>
      <c r="B61" s="299">
        <v>6</v>
      </c>
      <c r="C61" s="1014" t="str">
        <f>IF($C$14="","",$C$14)</f>
        <v/>
      </c>
      <c r="D61" s="275"/>
      <c r="E61" s="266"/>
      <c r="F61" s="266"/>
      <c r="G61" s="266"/>
      <c r="H61" s="266"/>
      <c r="I61" s="266"/>
      <c r="J61" s="266"/>
      <c r="K61" s="266"/>
      <c r="L61" s="266"/>
      <c r="M61" s="266"/>
      <c r="N61" s="266"/>
      <c r="O61" s="266"/>
      <c r="P61" s="266"/>
      <c r="Q61" s="279"/>
      <c r="R61" s="302"/>
      <c r="S61" s="302"/>
      <c r="T61" s="206"/>
    </row>
    <row r="62" spans="1:20" s="234" customFormat="1" ht="15" customHeight="1" x14ac:dyDescent="0.2">
      <c r="A62" s="248"/>
      <c r="B62" s="301">
        <v>7</v>
      </c>
      <c r="C62" s="1015" t="str">
        <f>IF($C$15="","",$C$15)</f>
        <v/>
      </c>
      <c r="D62" s="276"/>
      <c r="E62" s="269"/>
      <c r="F62" s="269"/>
      <c r="G62" s="269"/>
      <c r="H62" s="269"/>
      <c r="I62" s="269"/>
      <c r="J62" s="269"/>
      <c r="K62" s="269"/>
      <c r="L62" s="269"/>
      <c r="M62" s="269"/>
      <c r="N62" s="269"/>
      <c r="O62" s="269"/>
      <c r="P62" s="269"/>
      <c r="Q62" s="280"/>
      <c r="R62" s="303"/>
      <c r="S62" s="303"/>
      <c r="T62" s="206"/>
    </row>
    <row r="63" spans="1:20" s="167" customFormat="1" ht="45" customHeight="1" x14ac:dyDescent="0.25">
      <c r="A63" s="113" t="s">
        <v>1013</v>
      </c>
      <c r="B63" s="244"/>
      <c r="C63" s="244"/>
      <c r="D63" s="244"/>
      <c r="E63" s="244"/>
      <c r="F63" s="244"/>
      <c r="G63" s="244"/>
      <c r="H63" s="244"/>
      <c r="I63" s="244"/>
      <c r="J63" s="246"/>
      <c r="K63" s="246"/>
      <c r="L63" s="246"/>
      <c r="M63" s="246"/>
      <c r="N63" s="246"/>
      <c r="O63" s="246"/>
      <c r="P63" s="246"/>
      <c r="Q63" s="246"/>
      <c r="R63" s="1299"/>
      <c r="S63" s="246"/>
      <c r="T63" s="166"/>
    </row>
    <row r="64" spans="1:20" s="165" customFormat="1" ht="15" customHeight="1" x14ac:dyDescent="0.2">
      <c r="A64" s="112"/>
      <c r="B64" s="114"/>
      <c r="C64" s="115"/>
      <c r="D64" s="116"/>
      <c r="E64" s="117"/>
      <c r="F64" s="117"/>
      <c r="G64" s="117"/>
      <c r="H64" s="117"/>
      <c r="I64" s="163"/>
      <c r="J64" s="163"/>
      <c r="K64" s="163"/>
      <c r="L64" s="163"/>
      <c r="M64" s="163"/>
      <c r="N64" s="163"/>
      <c r="O64" s="163"/>
      <c r="P64" s="163"/>
      <c r="Q64" s="163"/>
      <c r="R64" s="163"/>
      <c r="S64" s="163"/>
      <c r="T64" s="192"/>
    </row>
    <row r="65" spans="1:20" s="234" customFormat="1" ht="37.5" customHeight="1" x14ac:dyDescent="0.2">
      <c r="A65" s="248"/>
      <c r="B65" s="1755" t="s">
        <v>995</v>
      </c>
      <c r="C65" s="1756"/>
      <c r="D65" s="1756" t="s">
        <v>996</v>
      </c>
      <c r="E65" s="1759"/>
      <c r="F65" s="1759"/>
      <c r="G65" s="1759"/>
      <c r="H65" s="1759"/>
      <c r="I65" s="1759"/>
      <c r="J65" s="1759"/>
      <c r="K65" s="1759"/>
      <c r="L65" s="1759"/>
      <c r="M65" s="1759"/>
      <c r="N65" s="1759"/>
      <c r="O65" s="1759"/>
      <c r="P65" s="1759"/>
      <c r="Q65" s="1760" t="s">
        <v>1306</v>
      </c>
      <c r="R65" s="1764" t="s">
        <v>1311</v>
      </c>
      <c r="S65" s="1762" t="s">
        <v>1222</v>
      </c>
      <c r="T65" s="206"/>
    </row>
    <row r="66" spans="1:20" s="234" customFormat="1" ht="37.5" customHeight="1" x14ac:dyDescent="0.2">
      <c r="A66" s="248"/>
      <c r="B66" s="1757"/>
      <c r="C66" s="1758"/>
      <c r="D66" s="1549" t="s">
        <v>997</v>
      </c>
      <c r="E66" s="1550" t="s">
        <v>998</v>
      </c>
      <c r="F66" s="1550" t="s">
        <v>1000</v>
      </c>
      <c r="G66" s="1550" t="s">
        <v>1001</v>
      </c>
      <c r="H66" s="1550" t="s">
        <v>999</v>
      </c>
      <c r="I66" s="1550" t="s">
        <v>1002</v>
      </c>
      <c r="J66" s="1550" t="s">
        <v>1003</v>
      </c>
      <c r="K66" s="1550" t="s">
        <v>1004</v>
      </c>
      <c r="L66" s="1550" t="s">
        <v>1005</v>
      </c>
      <c r="M66" s="1550" t="s">
        <v>1006</v>
      </c>
      <c r="N66" s="1550" t="s">
        <v>1007</v>
      </c>
      <c r="O66" s="1550" t="s">
        <v>1008</v>
      </c>
      <c r="P66" s="1550" t="s">
        <v>1009</v>
      </c>
      <c r="Q66" s="1761"/>
      <c r="R66" s="1765"/>
      <c r="S66" s="1763"/>
      <c r="T66" s="206"/>
    </row>
    <row r="67" spans="1:20" s="234" customFormat="1" ht="15" customHeight="1" x14ac:dyDescent="0.2">
      <c r="A67" s="248"/>
      <c r="B67" s="1543">
        <v>1</v>
      </c>
      <c r="C67" s="1544" t="str">
        <f>IF($C$9="","",$C$9)</f>
        <v/>
      </c>
      <c r="D67" s="1545"/>
      <c r="E67" s="1546"/>
      <c r="F67" s="1546"/>
      <c r="G67" s="1546"/>
      <c r="H67" s="1546"/>
      <c r="I67" s="1546"/>
      <c r="J67" s="1546"/>
      <c r="K67" s="1546"/>
      <c r="L67" s="1546"/>
      <c r="M67" s="1546"/>
      <c r="N67" s="1546"/>
      <c r="O67" s="1546"/>
      <c r="P67" s="1546"/>
      <c r="Q67" s="1547"/>
      <c r="R67" s="1548"/>
      <c r="S67" s="1548"/>
      <c r="T67" s="206"/>
    </row>
    <row r="68" spans="1:20" s="234" customFormat="1" ht="15" customHeight="1" x14ac:dyDescent="0.2">
      <c r="A68" s="248"/>
      <c r="B68" s="299">
        <v>2</v>
      </c>
      <c r="C68" s="1014" t="str">
        <f>IF($C$10="","",$C$10)</f>
        <v/>
      </c>
      <c r="D68" s="275"/>
      <c r="E68" s="266"/>
      <c r="F68" s="266"/>
      <c r="G68" s="266"/>
      <c r="H68" s="266"/>
      <c r="I68" s="266"/>
      <c r="J68" s="266"/>
      <c r="K68" s="266"/>
      <c r="L68" s="266"/>
      <c r="M68" s="266"/>
      <c r="N68" s="266"/>
      <c r="O68" s="266"/>
      <c r="P68" s="266"/>
      <c r="Q68" s="279"/>
      <c r="R68" s="302"/>
      <c r="S68" s="302"/>
      <c r="T68" s="206"/>
    </row>
    <row r="69" spans="1:20" s="234" customFormat="1" ht="15" customHeight="1" x14ac:dyDescent="0.2">
      <c r="A69" s="248"/>
      <c r="B69" s="299">
        <v>3</v>
      </c>
      <c r="C69" s="1014" t="str">
        <f>IF($C$11="","",$C$11)</f>
        <v/>
      </c>
      <c r="D69" s="275"/>
      <c r="E69" s="266"/>
      <c r="F69" s="266"/>
      <c r="G69" s="266"/>
      <c r="H69" s="266"/>
      <c r="I69" s="266"/>
      <c r="J69" s="266"/>
      <c r="K69" s="266"/>
      <c r="L69" s="266"/>
      <c r="M69" s="266"/>
      <c r="N69" s="266"/>
      <c r="O69" s="266"/>
      <c r="P69" s="266"/>
      <c r="Q69" s="279"/>
      <c r="R69" s="302"/>
      <c r="S69" s="302"/>
      <c r="T69" s="206"/>
    </row>
    <row r="70" spans="1:20" s="234" customFormat="1" ht="15" customHeight="1" x14ac:dyDescent="0.2">
      <c r="A70" s="248"/>
      <c r="B70" s="299">
        <v>4</v>
      </c>
      <c r="C70" s="1014" t="str">
        <f>IF($C$12="","",$C$12)</f>
        <v/>
      </c>
      <c r="D70" s="275"/>
      <c r="E70" s="266"/>
      <c r="F70" s="266"/>
      <c r="G70" s="266"/>
      <c r="H70" s="266"/>
      <c r="I70" s="266"/>
      <c r="J70" s="266"/>
      <c r="K70" s="266"/>
      <c r="L70" s="266"/>
      <c r="M70" s="266"/>
      <c r="N70" s="266"/>
      <c r="O70" s="266"/>
      <c r="P70" s="266"/>
      <c r="Q70" s="279"/>
      <c r="R70" s="302"/>
      <c r="S70" s="302"/>
      <c r="T70" s="206"/>
    </row>
    <row r="71" spans="1:20" s="234" customFormat="1" ht="15" customHeight="1" x14ac:dyDescent="0.2">
      <c r="A71" s="248"/>
      <c r="B71" s="299">
        <v>5</v>
      </c>
      <c r="C71" s="1014" t="str">
        <f>IF($C$13="","",$C$13)</f>
        <v/>
      </c>
      <c r="D71" s="275"/>
      <c r="E71" s="266"/>
      <c r="F71" s="266"/>
      <c r="G71" s="266"/>
      <c r="H71" s="266"/>
      <c r="I71" s="266"/>
      <c r="J71" s="266"/>
      <c r="K71" s="266"/>
      <c r="L71" s="266"/>
      <c r="M71" s="266"/>
      <c r="N71" s="266"/>
      <c r="O71" s="266"/>
      <c r="P71" s="266"/>
      <c r="Q71" s="279"/>
      <c r="R71" s="302"/>
      <c r="S71" s="302"/>
      <c r="T71" s="206"/>
    </row>
    <row r="72" spans="1:20" s="234" customFormat="1" ht="15" customHeight="1" x14ac:dyDescent="0.2">
      <c r="A72" s="248"/>
      <c r="B72" s="299">
        <v>6</v>
      </c>
      <c r="C72" s="1014" t="str">
        <f>IF($C$14="","",$C$14)</f>
        <v/>
      </c>
      <c r="D72" s="275"/>
      <c r="E72" s="266"/>
      <c r="F72" s="266"/>
      <c r="G72" s="266"/>
      <c r="H72" s="266"/>
      <c r="I72" s="266"/>
      <c r="J72" s="266"/>
      <c r="K72" s="266"/>
      <c r="L72" s="266"/>
      <c r="M72" s="266"/>
      <c r="N72" s="266"/>
      <c r="O72" s="266"/>
      <c r="P72" s="266"/>
      <c r="Q72" s="279"/>
      <c r="R72" s="302"/>
      <c r="S72" s="302"/>
      <c r="T72" s="206"/>
    </row>
    <row r="73" spans="1:20" s="234" customFormat="1" ht="15" customHeight="1" x14ac:dyDescent="0.2">
      <c r="A73" s="248"/>
      <c r="B73" s="301">
        <v>7</v>
      </c>
      <c r="C73" s="1015" t="str">
        <f>IF($C$15="","",$C$15)</f>
        <v/>
      </c>
      <c r="D73" s="276"/>
      <c r="E73" s="269"/>
      <c r="F73" s="269"/>
      <c r="G73" s="269"/>
      <c r="H73" s="269"/>
      <c r="I73" s="269"/>
      <c r="J73" s="269"/>
      <c r="K73" s="269"/>
      <c r="L73" s="269"/>
      <c r="M73" s="269"/>
      <c r="N73" s="269"/>
      <c r="O73" s="269"/>
      <c r="P73" s="269"/>
      <c r="Q73" s="280"/>
      <c r="R73" s="303"/>
      <c r="S73" s="303"/>
      <c r="T73" s="206"/>
    </row>
    <row r="74" spans="1:20" s="234" customFormat="1" ht="15" customHeight="1" x14ac:dyDescent="0.2">
      <c r="A74" s="247"/>
      <c r="B74" s="208"/>
      <c r="C74" s="208"/>
      <c r="D74" s="208"/>
      <c r="E74" s="208"/>
      <c r="F74" s="208"/>
      <c r="G74" s="208"/>
      <c r="H74" s="208"/>
      <c r="I74" s="208"/>
      <c r="J74" s="208"/>
      <c r="K74" s="208"/>
      <c r="L74" s="208"/>
      <c r="M74" s="208"/>
      <c r="N74" s="208"/>
      <c r="O74" s="208"/>
      <c r="P74" s="208"/>
      <c r="Q74" s="208"/>
      <c r="R74" s="1297"/>
      <c r="S74" s="208"/>
      <c r="T74" s="209"/>
    </row>
    <row r="75" spans="1:20" s="162" customFormat="1" ht="30" customHeight="1" x14ac:dyDescent="0.25">
      <c r="A75" s="31" t="s">
        <v>1014</v>
      </c>
      <c r="B75" s="49"/>
      <c r="C75" s="49"/>
      <c r="D75" s="49"/>
      <c r="E75" s="49"/>
      <c r="F75" s="49"/>
      <c r="G75" s="49"/>
      <c r="H75" s="49"/>
      <c r="I75" s="49"/>
      <c r="J75" s="160"/>
      <c r="K75" s="160"/>
      <c r="L75" s="160"/>
      <c r="M75" s="160"/>
      <c r="N75" s="160"/>
      <c r="O75" s="160"/>
      <c r="P75" s="160"/>
      <c r="Q75" s="160"/>
      <c r="R75" s="1292"/>
      <c r="S75" s="160"/>
      <c r="T75" s="161"/>
    </row>
    <row r="76" spans="1:20" s="1329" customFormat="1" ht="15" customHeight="1" x14ac:dyDescent="0.25">
      <c r="A76" s="1328"/>
      <c r="B76" s="50"/>
      <c r="C76" s="50"/>
      <c r="D76" s="50"/>
      <c r="E76" s="50"/>
      <c r="F76" s="50"/>
      <c r="G76" s="50"/>
      <c r="H76" s="50"/>
      <c r="I76" s="50"/>
      <c r="J76" s="1331"/>
      <c r="K76" s="1331"/>
      <c r="L76" s="1331"/>
      <c r="M76" s="1331"/>
      <c r="N76" s="1331"/>
      <c r="O76" s="1331"/>
      <c r="P76" s="1331"/>
      <c r="Q76" s="1331"/>
      <c r="R76" s="1331"/>
      <c r="S76" s="1331"/>
      <c r="T76" s="1330"/>
    </row>
    <row r="77" spans="1:20" ht="15" customHeight="1" x14ac:dyDescent="0.2">
      <c r="A77" s="248"/>
      <c r="B77" s="205"/>
      <c r="C77" s="205"/>
      <c r="D77" s="205"/>
      <c r="E77" s="205"/>
      <c r="F77" s="205"/>
      <c r="G77" s="205"/>
      <c r="H77" s="205"/>
      <c r="I77" s="205"/>
      <c r="J77" s="205"/>
      <c r="K77" s="205"/>
      <c r="L77" s="205"/>
      <c r="M77" s="205"/>
      <c r="N77" s="205"/>
      <c r="O77" s="205"/>
      <c r="P77" s="205"/>
      <c r="Q77" s="205"/>
      <c r="R77" s="1296"/>
      <c r="S77" s="205"/>
      <c r="T77" s="206"/>
    </row>
    <row r="78" spans="1:20" ht="15" customHeight="1" x14ac:dyDescent="0.2">
      <c r="A78" s="248"/>
      <c r="B78" s="304" t="s">
        <v>995</v>
      </c>
      <c r="C78" s="204"/>
      <c r="D78" s="251" t="str">
        <f>IF($C$9="","",$C$9)</f>
        <v/>
      </c>
      <c r="E78" s="1324" t="s">
        <v>1223</v>
      </c>
      <c r="F78" s="1580"/>
      <c r="G78" s="250"/>
      <c r="H78" s="250"/>
      <c r="I78" s="250"/>
      <c r="J78" s="250"/>
      <c r="K78" s="250"/>
      <c r="L78" s="319">
        <v>1</v>
      </c>
      <c r="M78" s="257">
        <v>2</v>
      </c>
      <c r="N78" s="257">
        <v>3</v>
      </c>
      <c r="O78" s="257">
        <v>4</v>
      </c>
      <c r="P78" s="305">
        <v>5</v>
      </c>
      <c r="Q78" s="205"/>
      <c r="R78" s="1296"/>
      <c r="S78" s="205"/>
      <c r="T78" s="206"/>
    </row>
    <row r="79" spans="1:20" ht="60" customHeight="1" x14ac:dyDescent="0.2">
      <c r="A79" s="248"/>
      <c r="B79" s="205"/>
      <c r="C79" s="205"/>
      <c r="D79" s="205"/>
      <c r="E79" s="205"/>
      <c r="F79" s="205"/>
      <c r="G79" s="205"/>
      <c r="H79" s="205"/>
      <c r="I79" s="205"/>
      <c r="J79" s="205"/>
      <c r="K79" s="205"/>
      <c r="L79" s="1766" t="s">
        <v>1015</v>
      </c>
      <c r="M79" s="1766" t="s">
        <v>1224</v>
      </c>
      <c r="N79" s="1766" t="s">
        <v>1337</v>
      </c>
      <c r="O79" s="1766" t="s">
        <v>1018</v>
      </c>
      <c r="P79" s="1767"/>
      <c r="Q79" s="205"/>
      <c r="R79" s="1296"/>
      <c r="S79" s="205"/>
      <c r="T79" s="206"/>
    </row>
    <row r="80" spans="1:20" ht="15" customHeight="1" x14ac:dyDescent="0.2">
      <c r="A80" s="248"/>
      <c r="B80" s="208"/>
      <c r="C80" s="208"/>
      <c r="D80" s="208"/>
      <c r="E80" s="208"/>
      <c r="F80" s="208"/>
      <c r="G80" s="208"/>
      <c r="H80" s="208"/>
      <c r="I80" s="208"/>
      <c r="J80" s="208"/>
      <c r="K80" s="208"/>
      <c r="L80" s="1766"/>
      <c r="M80" s="1766"/>
      <c r="N80" s="1766"/>
      <c r="O80" s="1343" t="s">
        <v>1016</v>
      </c>
      <c r="P80" s="1344" t="s">
        <v>1017</v>
      </c>
      <c r="Q80" s="205"/>
      <c r="R80" s="1296"/>
      <c r="S80" s="205"/>
      <c r="T80" s="206"/>
    </row>
    <row r="81" spans="1:20" ht="15" customHeight="1" x14ac:dyDescent="0.2">
      <c r="A81" s="248"/>
      <c r="B81" s="306" t="s">
        <v>1022</v>
      </c>
      <c r="C81" s="282"/>
      <c r="D81" s="282"/>
      <c r="E81" s="282"/>
      <c r="F81" s="282"/>
      <c r="G81" s="282"/>
      <c r="H81" s="282"/>
      <c r="I81" s="282"/>
      <c r="J81" s="282"/>
      <c r="K81" s="282"/>
      <c r="L81" s="1335"/>
      <c r="M81" s="1335"/>
      <c r="N81" s="1335"/>
      <c r="O81" s="1335"/>
      <c r="P81" s="1337"/>
      <c r="Q81" s="205"/>
      <c r="R81" s="1296"/>
      <c r="S81" s="205"/>
      <c r="T81" s="206"/>
    </row>
    <row r="82" spans="1:20" ht="15" customHeight="1" x14ac:dyDescent="0.2">
      <c r="A82" s="248"/>
      <c r="B82" s="308" t="s">
        <v>1021</v>
      </c>
      <c r="C82" s="283"/>
      <c r="D82" s="283"/>
      <c r="E82" s="283"/>
      <c r="F82" s="283"/>
      <c r="G82" s="283"/>
      <c r="H82" s="283"/>
      <c r="I82" s="283"/>
      <c r="J82" s="283"/>
      <c r="K82" s="283"/>
      <c r="L82" s="1336"/>
      <c r="M82" s="1336"/>
      <c r="N82" s="1336"/>
      <c r="O82" s="1336"/>
      <c r="P82" s="1338"/>
      <c r="Q82" s="205"/>
      <c r="R82" s="1296"/>
      <c r="S82" s="205"/>
      <c r="T82" s="206"/>
    </row>
    <row r="83" spans="1:20" ht="15" customHeight="1" x14ac:dyDescent="0.2">
      <c r="A83" s="248"/>
      <c r="B83" s="310" t="s">
        <v>1019</v>
      </c>
      <c r="C83" s="283"/>
      <c r="D83" s="283"/>
      <c r="E83" s="283"/>
      <c r="F83" s="283"/>
      <c r="G83" s="283"/>
      <c r="H83" s="283"/>
      <c r="I83" s="283"/>
      <c r="J83" s="283"/>
      <c r="K83" s="283"/>
      <c r="L83" s="1339"/>
      <c r="M83" s="1336"/>
      <c r="N83" s="1336"/>
      <c r="O83" s="1336"/>
      <c r="P83" s="1338"/>
      <c r="Q83" s="205"/>
      <c r="R83" s="1296"/>
      <c r="S83" s="205"/>
      <c r="T83" s="206"/>
    </row>
    <row r="84" spans="1:20" ht="15" customHeight="1" x14ac:dyDescent="0.2">
      <c r="A84" s="248"/>
      <c r="B84" s="311" t="s">
        <v>1025</v>
      </c>
      <c r="C84" s="283"/>
      <c r="D84" s="283"/>
      <c r="E84" s="283"/>
      <c r="F84" s="283"/>
      <c r="G84" s="283"/>
      <c r="H84" s="283"/>
      <c r="I84" s="283"/>
      <c r="J84" s="283"/>
      <c r="K84" s="283"/>
      <c r="L84" s="1339"/>
      <c r="M84" s="1339"/>
      <c r="N84" s="1339"/>
      <c r="O84" s="1339"/>
      <c r="P84" s="1342"/>
      <c r="Q84" s="205"/>
      <c r="R84" s="1296"/>
      <c r="S84" s="205"/>
      <c r="T84" s="206"/>
    </row>
    <row r="85" spans="1:20" ht="15" customHeight="1" x14ac:dyDescent="0.2">
      <c r="A85" s="248"/>
      <c r="B85" s="311" t="s">
        <v>1026</v>
      </c>
      <c r="C85" s="283"/>
      <c r="D85" s="283"/>
      <c r="E85" s="283"/>
      <c r="F85" s="283"/>
      <c r="G85" s="283"/>
      <c r="H85" s="283"/>
      <c r="I85" s="283"/>
      <c r="J85" s="283"/>
      <c r="K85" s="283"/>
      <c r="L85" s="1339"/>
      <c r="M85" s="1339"/>
      <c r="N85" s="1339"/>
      <c r="O85" s="1339"/>
      <c r="P85" s="1342"/>
      <c r="Q85" s="205"/>
      <c r="R85" s="1296"/>
      <c r="S85" s="205"/>
      <c r="T85" s="206"/>
    </row>
    <row r="86" spans="1:20" ht="15" customHeight="1" x14ac:dyDescent="0.2">
      <c r="A86" s="248"/>
      <c r="B86" s="310" t="s">
        <v>1020</v>
      </c>
      <c r="C86" s="283"/>
      <c r="D86" s="283"/>
      <c r="E86" s="283"/>
      <c r="F86" s="283"/>
      <c r="G86" s="283"/>
      <c r="H86" s="283"/>
      <c r="I86" s="283"/>
      <c r="J86" s="283"/>
      <c r="K86" s="283"/>
      <c r="L86" s="1339"/>
      <c r="M86" s="1336"/>
      <c r="N86" s="1336"/>
      <c r="O86" s="1336"/>
      <c r="P86" s="1338"/>
      <c r="Q86" s="205"/>
      <c r="R86" s="1296"/>
      <c r="S86" s="205"/>
      <c r="T86" s="206"/>
    </row>
    <row r="87" spans="1:20" ht="15" customHeight="1" x14ac:dyDescent="0.2">
      <c r="A87" s="248"/>
      <c r="B87" s="311" t="s">
        <v>1027</v>
      </c>
      <c r="C87" s="283"/>
      <c r="D87" s="283"/>
      <c r="E87" s="283"/>
      <c r="F87" s="283"/>
      <c r="G87" s="283"/>
      <c r="H87" s="283"/>
      <c r="I87" s="283"/>
      <c r="J87" s="283"/>
      <c r="K87" s="283"/>
      <c r="L87" s="1339"/>
      <c r="M87" s="1339"/>
      <c r="N87" s="1339"/>
      <c r="O87" s="1339"/>
      <c r="P87" s="1342"/>
      <c r="Q87" s="205"/>
      <c r="R87" s="1296"/>
      <c r="S87" s="205"/>
      <c r="T87" s="206"/>
    </row>
    <row r="88" spans="1:20" ht="15" customHeight="1" x14ac:dyDescent="0.2">
      <c r="A88" s="248"/>
      <c r="B88" s="311" t="s">
        <v>1028</v>
      </c>
      <c r="C88" s="283"/>
      <c r="D88" s="283"/>
      <c r="E88" s="283"/>
      <c r="F88" s="283"/>
      <c r="G88" s="283"/>
      <c r="H88" s="283"/>
      <c r="I88" s="283"/>
      <c r="J88" s="283"/>
      <c r="K88" s="283"/>
      <c r="L88" s="1339"/>
      <c r="M88" s="1339"/>
      <c r="N88" s="1339"/>
      <c r="O88" s="1339"/>
      <c r="P88" s="1342"/>
      <c r="Q88" s="205"/>
      <c r="R88" s="1296"/>
      <c r="S88" s="205"/>
      <c r="T88" s="206"/>
    </row>
    <row r="89" spans="1:20" ht="15" customHeight="1" x14ac:dyDescent="0.2">
      <c r="A89" s="248"/>
      <c r="B89" s="308" t="s">
        <v>1023</v>
      </c>
      <c r="C89" s="283"/>
      <c r="D89" s="283"/>
      <c r="E89" s="283"/>
      <c r="F89" s="283"/>
      <c r="G89" s="283"/>
      <c r="H89" s="283"/>
      <c r="I89" s="283"/>
      <c r="J89" s="283"/>
      <c r="K89" s="283"/>
      <c r="L89" s="1336"/>
      <c r="M89" s="1336"/>
      <c r="N89" s="1336"/>
      <c r="O89" s="1336"/>
      <c r="P89" s="1338"/>
      <c r="Q89" s="205"/>
      <c r="R89" s="1296"/>
      <c r="S89" s="205"/>
      <c r="T89" s="206"/>
    </row>
    <row r="90" spans="1:20" ht="15" customHeight="1" x14ac:dyDescent="0.2">
      <c r="A90" s="248"/>
      <c r="B90" s="310" t="s">
        <v>1035</v>
      </c>
      <c r="C90" s="283"/>
      <c r="D90" s="283"/>
      <c r="E90" s="283"/>
      <c r="F90" s="283"/>
      <c r="G90" s="283"/>
      <c r="H90" s="283"/>
      <c r="I90" s="283"/>
      <c r="J90" s="283"/>
      <c r="K90" s="283"/>
      <c r="L90" s="1339"/>
      <c r="M90" s="1336"/>
      <c r="N90" s="1336"/>
      <c r="O90" s="1336"/>
      <c r="P90" s="1338"/>
      <c r="Q90" s="205"/>
      <c r="R90" s="1296"/>
      <c r="S90" s="205"/>
      <c r="T90" s="206"/>
    </row>
    <row r="91" spans="1:20" ht="15" customHeight="1" x14ac:dyDescent="0.2">
      <c r="A91" s="248"/>
      <c r="B91" s="311" t="s">
        <v>1029</v>
      </c>
      <c r="C91" s="283"/>
      <c r="D91" s="283"/>
      <c r="E91" s="283"/>
      <c r="F91" s="283"/>
      <c r="G91" s="283"/>
      <c r="H91" s="283"/>
      <c r="I91" s="283"/>
      <c r="J91" s="283"/>
      <c r="K91" s="283"/>
      <c r="L91" s="1339"/>
      <c r="M91" s="1339"/>
      <c r="N91" s="1339"/>
      <c r="O91" s="1339"/>
      <c r="P91" s="1342"/>
      <c r="Q91" s="205"/>
      <c r="R91" s="1296"/>
      <c r="S91" s="205"/>
      <c r="T91" s="206"/>
    </row>
    <row r="92" spans="1:20" ht="15" customHeight="1" x14ac:dyDescent="0.2">
      <c r="A92" s="248"/>
      <c r="B92" s="311" t="s">
        <v>1030</v>
      </c>
      <c r="C92" s="283"/>
      <c r="D92" s="283"/>
      <c r="E92" s="283"/>
      <c r="F92" s="283"/>
      <c r="G92" s="283"/>
      <c r="H92" s="283"/>
      <c r="I92" s="283"/>
      <c r="J92" s="283"/>
      <c r="K92" s="283"/>
      <c r="L92" s="1339"/>
      <c r="M92" s="1339"/>
      <c r="N92" s="1339"/>
      <c r="O92" s="1339"/>
      <c r="P92" s="1342"/>
      <c r="Q92" s="205"/>
      <c r="R92" s="1296"/>
      <c r="S92" s="205"/>
      <c r="T92" s="206"/>
    </row>
    <row r="93" spans="1:20" ht="15" customHeight="1" x14ac:dyDescent="0.2">
      <c r="A93" s="248"/>
      <c r="B93" s="310" t="s">
        <v>1031</v>
      </c>
      <c r="C93" s="283"/>
      <c r="D93" s="283"/>
      <c r="E93" s="283"/>
      <c r="F93" s="283"/>
      <c r="G93" s="283"/>
      <c r="H93" s="283"/>
      <c r="I93" s="283"/>
      <c r="J93" s="283"/>
      <c r="K93" s="283"/>
      <c r="L93" s="1339"/>
      <c r="M93" s="1336"/>
      <c r="N93" s="1336"/>
      <c r="O93" s="1336"/>
      <c r="P93" s="1338"/>
      <c r="Q93" s="205"/>
      <c r="R93" s="1296"/>
      <c r="S93" s="205"/>
      <c r="T93" s="206"/>
    </row>
    <row r="94" spans="1:20" ht="15" customHeight="1" x14ac:dyDescent="0.2">
      <c r="A94" s="248"/>
      <c r="B94" s="311" t="s">
        <v>1032</v>
      </c>
      <c r="C94" s="283"/>
      <c r="D94" s="283"/>
      <c r="E94" s="283"/>
      <c r="F94" s="283"/>
      <c r="G94" s="283"/>
      <c r="H94" s="283"/>
      <c r="I94" s="283"/>
      <c r="J94" s="283"/>
      <c r="K94" s="283"/>
      <c r="L94" s="1339"/>
      <c r="M94" s="1339"/>
      <c r="N94" s="1339"/>
      <c r="O94" s="1339"/>
      <c r="P94" s="1342"/>
      <c r="Q94" s="205"/>
      <c r="R94" s="1296"/>
      <c r="S94" s="205"/>
      <c r="T94" s="206"/>
    </row>
    <row r="95" spans="1:20" ht="15" customHeight="1" x14ac:dyDescent="0.2">
      <c r="A95" s="248"/>
      <c r="B95" s="311" t="s">
        <v>1033</v>
      </c>
      <c r="C95" s="283"/>
      <c r="D95" s="283"/>
      <c r="E95" s="283"/>
      <c r="F95" s="283"/>
      <c r="G95" s="283"/>
      <c r="H95" s="283"/>
      <c r="I95" s="283"/>
      <c r="J95" s="283"/>
      <c r="K95" s="283"/>
      <c r="L95" s="1339"/>
      <c r="M95" s="1339"/>
      <c r="N95" s="1339"/>
      <c r="O95" s="1339"/>
      <c r="P95" s="1342"/>
      <c r="Q95" s="205"/>
      <c r="R95" s="1296"/>
      <c r="S95" s="205"/>
      <c r="T95" s="206"/>
    </row>
    <row r="96" spans="1:20" ht="15" customHeight="1" x14ac:dyDescent="0.2">
      <c r="A96" s="248"/>
      <c r="B96" s="312" t="s">
        <v>1024</v>
      </c>
      <c r="C96" s="283"/>
      <c r="D96" s="283"/>
      <c r="E96" s="283"/>
      <c r="F96" s="283"/>
      <c r="G96" s="283"/>
      <c r="H96" s="283"/>
      <c r="I96" s="283"/>
      <c r="J96" s="283"/>
      <c r="K96" s="283"/>
      <c r="L96" s="1336"/>
      <c r="M96" s="1336"/>
      <c r="N96" s="1336"/>
      <c r="O96" s="1336"/>
      <c r="P96" s="1338"/>
      <c r="Q96" s="205"/>
      <c r="R96" s="1296"/>
      <c r="S96" s="205"/>
      <c r="T96" s="206"/>
    </row>
    <row r="97" spans="1:20" ht="15" customHeight="1" x14ac:dyDescent="0.2">
      <c r="A97" s="248"/>
      <c r="B97" s="310" t="s">
        <v>1034</v>
      </c>
      <c r="C97" s="283"/>
      <c r="D97" s="283"/>
      <c r="E97" s="283"/>
      <c r="F97" s="283"/>
      <c r="G97" s="283"/>
      <c r="H97" s="283"/>
      <c r="I97" s="283"/>
      <c r="J97" s="283"/>
      <c r="K97" s="283"/>
      <c r="L97" s="1336"/>
      <c r="M97" s="1336"/>
      <c r="N97" s="1336"/>
      <c r="O97" s="1336"/>
      <c r="P97" s="1338"/>
      <c r="Q97" s="205"/>
      <c r="R97" s="1296"/>
      <c r="S97" s="205"/>
      <c r="T97" s="206"/>
    </row>
    <row r="98" spans="1:20" ht="15" customHeight="1" x14ac:dyDescent="0.2">
      <c r="A98" s="248"/>
      <c r="B98" s="311" t="s">
        <v>1179</v>
      </c>
      <c r="C98" s="283"/>
      <c r="D98" s="283"/>
      <c r="E98" s="283"/>
      <c r="F98" s="283"/>
      <c r="G98" s="283"/>
      <c r="H98" s="283"/>
      <c r="I98" s="283"/>
      <c r="J98" s="283"/>
      <c r="K98" s="283"/>
      <c r="L98" s="1339"/>
      <c r="M98" s="1339"/>
      <c r="N98" s="1339"/>
      <c r="O98" s="1339"/>
      <c r="P98" s="1342"/>
      <c r="Q98" s="205"/>
      <c r="R98" s="1296"/>
      <c r="S98" s="205"/>
      <c r="T98" s="206"/>
    </row>
    <row r="99" spans="1:20" ht="15" customHeight="1" x14ac:dyDescent="0.2">
      <c r="A99" s="248"/>
      <c r="B99" s="311" t="s">
        <v>1036</v>
      </c>
      <c r="C99" s="283"/>
      <c r="D99" s="283"/>
      <c r="E99" s="283"/>
      <c r="F99" s="283"/>
      <c r="G99" s="283"/>
      <c r="H99" s="283"/>
      <c r="I99" s="283"/>
      <c r="J99" s="283"/>
      <c r="K99" s="283"/>
      <c r="L99" s="1339"/>
      <c r="M99" s="1339"/>
      <c r="N99" s="1339"/>
      <c r="O99" s="1339"/>
      <c r="P99" s="1342"/>
      <c r="Q99" s="205"/>
      <c r="R99" s="1296"/>
      <c r="S99" s="205"/>
      <c r="T99" s="206"/>
    </row>
    <row r="100" spans="1:20" ht="15" customHeight="1" x14ac:dyDescent="0.2">
      <c r="A100" s="248"/>
      <c r="B100" s="310" t="s">
        <v>1037</v>
      </c>
      <c r="C100" s="283"/>
      <c r="D100" s="283"/>
      <c r="E100" s="283"/>
      <c r="F100" s="283"/>
      <c r="G100" s="283"/>
      <c r="H100" s="283"/>
      <c r="I100" s="283"/>
      <c r="J100" s="283"/>
      <c r="K100" s="283"/>
      <c r="L100" s="1336"/>
      <c r="M100" s="1336"/>
      <c r="N100" s="1336"/>
      <c r="O100" s="1336"/>
      <c r="P100" s="1338"/>
      <c r="Q100" s="205"/>
      <c r="R100" s="1296"/>
      <c r="S100" s="205"/>
      <c r="T100" s="206"/>
    </row>
    <row r="101" spans="1:20" ht="15" customHeight="1" x14ac:dyDescent="0.2">
      <c r="A101" s="248"/>
      <c r="B101" s="311" t="s">
        <v>1038</v>
      </c>
      <c r="C101" s="283"/>
      <c r="D101" s="283"/>
      <c r="E101" s="283"/>
      <c r="F101" s="283"/>
      <c r="G101" s="283"/>
      <c r="H101" s="283"/>
      <c r="I101" s="283"/>
      <c r="J101" s="283"/>
      <c r="K101" s="283"/>
      <c r="L101" s="1339"/>
      <c r="M101" s="1339"/>
      <c r="N101" s="1339"/>
      <c r="O101" s="1339"/>
      <c r="P101" s="1342"/>
      <c r="Q101" s="205"/>
      <c r="R101" s="1296"/>
      <c r="S101" s="205"/>
      <c r="T101" s="206"/>
    </row>
    <row r="102" spans="1:20" ht="15" customHeight="1" x14ac:dyDescent="0.2">
      <c r="A102" s="248"/>
      <c r="B102" s="311" t="s">
        <v>1180</v>
      </c>
      <c r="C102" s="283"/>
      <c r="D102" s="283"/>
      <c r="E102" s="283"/>
      <c r="F102" s="283"/>
      <c r="G102" s="283"/>
      <c r="H102" s="283"/>
      <c r="I102" s="283"/>
      <c r="J102" s="283"/>
      <c r="K102" s="283"/>
      <c r="L102" s="1339"/>
      <c r="M102" s="1339"/>
      <c r="N102" s="1339"/>
      <c r="O102" s="1339"/>
      <c r="P102" s="1342"/>
      <c r="Q102" s="205"/>
      <c r="R102" s="1296"/>
      <c r="S102" s="205"/>
      <c r="T102" s="206"/>
    </row>
    <row r="103" spans="1:20" ht="15" customHeight="1" x14ac:dyDescent="0.2">
      <c r="A103" s="248"/>
      <c r="B103" s="310" t="s">
        <v>1039</v>
      </c>
      <c r="C103" s="283"/>
      <c r="D103" s="283"/>
      <c r="E103" s="283"/>
      <c r="F103" s="283"/>
      <c r="G103" s="283"/>
      <c r="H103" s="283"/>
      <c r="I103" s="283"/>
      <c r="J103" s="283"/>
      <c r="K103" s="283"/>
      <c r="L103" s="1336"/>
      <c r="M103" s="1336"/>
      <c r="N103" s="1336"/>
      <c r="O103" s="1336"/>
      <c r="P103" s="1338"/>
      <c r="Q103" s="205"/>
      <c r="R103" s="1296"/>
      <c r="S103" s="205"/>
      <c r="T103" s="206"/>
    </row>
    <row r="104" spans="1:20" ht="15" customHeight="1" x14ac:dyDescent="0.2">
      <c r="A104" s="248"/>
      <c r="B104" s="311" t="s">
        <v>1040</v>
      </c>
      <c r="C104" s="283"/>
      <c r="D104" s="283"/>
      <c r="E104" s="283"/>
      <c r="F104" s="283"/>
      <c r="G104" s="283"/>
      <c r="H104" s="283"/>
      <c r="I104" s="283"/>
      <c r="J104" s="283"/>
      <c r="K104" s="283"/>
      <c r="L104" s="1339"/>
      <c r="M104" s="1339"/>
      <c r="N104" s="1339"/>
      <c r="O104" s="1339"/>
      <c r="P104" s="1342"/>
      <c r="Q104" s="205"/>
      <c r="R104" s="1296"/>
      <c r="S104" s="205"/>
      <c r="T104" s="206"/>
    </row>
    <row r="105" spans="1:20" ht="15" customHeight="1" x14ac:dyDescent="0.2">
      <c r="A105" s="248"/>
      <c r="B105" s="311" t="s">
        <v>1041</v>
      </c>
      <c r="C105" s="283"/>
      <c r="D105" s="283"/>
      <c r="E105" s="283"/>
      <c r="F105" s="283"/>
      <c r="G105" s="283"/>
      <c r="H105" s="283"/>
      <c r="I105" s="283"/>
      <c r="J105" s="283"/>
      <c r="K105" s="283"/>
      <c r="L105" s="1339"/>
      <c r="M105" s="1339"/>
      <c r="N105" s="1339"/>
      <c r="O105" s="1339"/>
      <c r="P105" s="1342"/>
      <c r="Q105" s="205"/>
      <c r="R105" s="1296"/>
      <c r="S105" s="205"/>
      <c r="T105" s="206"/>
    </row>
    <row r="106" spans="1:20" ht="15" customHeight="1" x14ac:dyDescent="0.2">
      <c r="A106" s="248"/>
      <c r="B106" s="310" t="s">
        <v>1042</v>
      </c>
      <c r="C106" s="283"/>
      <c r="D106" s="283"/>
      <c r="E106" s="283"/>
      <c r="F106" s="283"/>
      <c r="G106" s="283"/>
      <c r="H106" s="283"/>
      <c r="I106" s="283"/>
      <c r="J106" s="283"/>
      <c r="K106" s="283"/>
      <c r="L106" s="1336"/>
      <c r="M106" s="1336"/>
      <c r="N106" s="1336"/>
      <c r="O106" s="1336"/>
      <c r="P106" s="1338"/>
      <c r="Q106" s="205"/>
      <c r="R106" s="1296"/>
      <c r="S106" s="205"/>
      <c r="T106" s="206"/>
    </row>
    <row r="107" spans="1:20" ht="15" customHeight="1" x14ac:dyDescent="0.2">
      <c r="A107" s="248"/>
      <c r="B107" s="311" t="s">
        <v>1043</v>
      </c>
      <c r="C107" s="283"/>
      <c r="D107" s="283"/>
      <c r="E107" s="283"/>
      <c r="F107" s="283"/>
      <c r="G107" s="283"/>
      <c r="H107" s="283"/>
      <c r="I107" s="283"/>
      <c r="J107" s="283"/>
      <c r="K107" s="283"/>
      <c r="L107" s="1339"/>
      <c r="M107" s="1339"/>
      <c r="N107" s="1339"/>
      <c r="O107" s="1339"/>
      <c r="P107" s="1342"/>
      <c r="Q107" s="205"/>
      <c r="R107" s="1296"/>
      <c r="S107" s="205"/>
      <c r="T107" s="206"/>
    </row>
    <row r="108" spans="1:20" ht="15" customHeight="1" x14ac:dyDescent="0.2">
      <c r="A108" s="248"/>
      <c r="B108" s="313" t="s">
        <v>1044</v>
      </c>
      <c r="C108" s="284"/>
      <c r="D108" s="284"/>
      <c r="E108" s="284"/>
      <c r="F108" s="284"/>
      <c r="G108" s="284"/>
      <c r="H108" s="284"/>
      <c r="I108" s="284"/>
      <c r="J108" s="284"/>
      <c r="K108" s="284"/>
      <c r="L108" s="1340"/>
      <c r="M108" s="1340"/>
      <c r="N108" s="1340"/>
      <c r="O108" s="1340"/>
      <c r="P108" s="1341"/>
      <c r="Q108" s="205"/>
      <c r="R108" s="1296"/>
      <c r="S108" s="205"/>
      <c r="T108" s="206"/>
    </row>
    <row r="109" spans="1:20" ht="15" customHeight="1" x14ac:dyDescent="0.2">
      <c r="A109" s="1322"/>
      <c r="B109" s="1322"/>
      <c r="C109" s="1322"/>
      <c r="D109" s="1322"/>
      <c r="E109" s="1322"/>
      <c r="F109" s="1322"/>
      <c r="G109" s="1322"/>
      <c r="H109" s="1322"/>
      <c r="I109" s="1322"/>
      <c r="J109" s="1322"/>
      <c r="K109" s="1322"/>
      <c r="L109" s="1322"/>
      <c r="M109" s="1322"/>
      <c r="N109" s="1322"/>
      <c r="O109" s="1322"/>
      <c r="P109" s="1322"/>
      <c r="Q109" s="1322"/>
      <c r="R109" s="1322"/>
      <c r="S109" s="1322"/>
      <c r="T109" s="1323"/>
    </row>
  </sheetData>
  <mergeCells count="31">
    <mergeCell ref="Q54:Q55"/>
    <mergeCell ref="S54:S55"/>
    <mergeCell ref="B65:C66"/>
    <mergeCell ref="D65:P65"/>
    <mergeCell ref="Q65:Q66"/>
    <mergeCell ref="S65:S66"/>
    <mergeCell ref="R54:R55"/>
    <mergeCell ref="R65:R66"/>
    <mergeCell ref="L79:L80"/>
    <mergeCell ref="N79:N80"/>
    <mergeCell ref="O79:P79"/>
    <mergeCell ref="M79:M80"/>
    <mergeCell ref="B54:C55"/>
    <mergeCell ref="D54:P54"/>
    <mergeCell ref="S32:S33"/>
    <mergeCell ref="B43:C44"/>
    <mergeCell ref="D43:P43"/>
    <mergeCell ref="Q43:Q44"/>
    <mergeCell ref="S43:S44"/>
    <mergeCell ref="R43:R44"/>
    <mergeCell ref="R32:R33"/>
    <mergeCell ref="R7:R8"/>
    <mergeCell ref="B7:C8"/>
    <mergeCell ref="B19:C20"/>
    <mergeCell ref="B32:C33"/>
    <mergeCell ref="D32:P32"/>
    <mergeCell ref="Q32:Q33"/>
    <mergeCell ref="D19:P19"/>
    <mergeCell ref="Q19:Q20"/>
    <mergeCell ref="D7:P7"/>
    <mergeCell ref="Q7:Q8"/>
  </mergeCells>
  <dataValidations count="1">
    <dataValidation type="list" allowBlank="1" showInputMessage="1" showErrorMessage="1" sqref="C9:C15">
      <formula1>IRRCurrencyCodes</formula1>
    </dataValidation>
  </dataValidations>
  <printOptions headings="1"/>
  <pageMargins left="0.70866141732283472" right="0.70866141732283472" top="0.74803149606299213" bottom="0.74803149606299213" header="0.31496062992125984" footer="0.31496062992125984"/>
  <pageSetup paperSize="9" scale="50" orientation="landscape" r:id="rId1"/>
  <headerFooter>
    <oddHeader>&amp;L&amp;"Arial,Bold"&amp;14Basel Committee on Banking Supervision
Basel III monitoring template&amp;C&amp;14&amp;F
&amp;A&amp;R&amp;"Arial,Bold"&amp;14Confidential when completed</oddHeader>
    <oddFooter>&amp;L&amp;14&amp;D  &amp;T&amp;R&amp;14Page &amp;P of &amp;N</oddFooter>
  </headerFooter>
  <rowBreaks count="2" manualBreakCount="2">
    <brk id="40" max="19" man="1"/>
    <brk id="74" max="19" man="1"/>
  </rowBreaks>
  <ignoredErrors>
    <ignoredError sqref="B21:C73" emptyCellReferenc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R103"/>
  <sheetViews>
    <sheetView zoomScale="75" zoomScaleNormal="75" workbookViewId="0"/>
  </sheetViews>
  <sheetFormatPr defaultColWidth="9.140625" defaultRowHeight="15" customHeight="1" x14ac:dyDescent="0.2"/>
  <cols>
    <col min="1" max="1" width="1.7109375" customWidth="1"/>
    <col min="2" max="2" width="10.7109375" customWidth="1"/>
    <col min="3" max="3" width="23.140625" customWidth="1"/>
    <col min="4" max="16" width="16.5703125" customWidth="1"/>
    <col min="17" max="17" width="1.7109375" customWidth="1"/>
  </cols>
  <sheetData>
    <row r="1" spans="1:17" s="159" customFormat="1" ht="30" customHeight="1" x14ac:dyDescent="0.4">
      <c r="A1" s="1256" t="s">
        <v>1211</v>
      </c>
      <c r="B1" s="48"/>
      <c r="C1" s="48"/>
      <c r="D1" s="48"/>
      <c r="E1" s="48"/>
      <c r="F1" s="48"/>
      <c r="G1" s="48"/>
      <c r="H1" s="48"/>
      <c r="I1" s="48"/>
      <c r="J1" s="124"/>
      <c r="K1" s="158"/>
      <c r="L1" s="158"/>
      <c r="M1" s="158"/>
      <c r="N1" s="158"/>
      <c r="O1" s="158"/>
      <c r="P1" s="158"/>
      <c r="Q1" s="191"/>
    </row>
    <row r="2" spans="1:17" s="126" customFormat="1" ht="15" customHeight="1" x14ac:dyDescent="0.2">
      <c r="A2" s="112"/>
      <c r="B2" s="242"/>
      <c r="C2" s="241"/>
      <c r="D2" s="116"/>
      <c r="E2" s="117"/>
      <c r="F2" s="117"/>
      <c r="G2" s="117"/>
      <c r="H2" s="117"/>
      <c r="I2" s="132"/>
      <c r="J2" s="132"/>
      <c r="K2" s="132"/>
      <c r="L2" s="132"/>
      <c r="M2" s="132"/>
      <c r="N2" s="132"/>
      <c r="O2" s="132"/>
      <c r="P2" s="132"/>
      <c r="Q2" s="240"/>
    </row>
    <row r="3" spans="1:17" s="126" customFormat="1" ht="15" customHeight="1" x14ac:dyDescent="0.2">
      <c r="A3" s="112"/>
      <c r="B3" s="1016" t="s">
        <v>1045</v>
      </c>
      <c r="C3" s="241"/>
      <c r="D3" s="116"/>
      <c r="E3" s="117"/>
      <c r="F3" s="117"/>
      <c r="G3" s="117"/>
      <c r="H3" s="117"/>
      <c r="I3" s="132"/>
      <c r="J3" s="132"/>
      <c r="K3" s="132"/>
      <c r="L3" s="132"/>
      <c r="M3" s="132"/>
      <c r="N3" s="132"/>
      <c r="O3" s="132"/>
      <c r="P3" s="132"/>
      <c r="Q3" s="240"/>
    </row>
    <row r="4" spans="1:17" s="126" customFormat="1" ht="15" customHeight="1" x14ac:dyDescent="0.2">
      <c r="A4" s="112"/>
      <c r="B4" s="242"/>
      <c r="C4" s="241"/>
      <c r="D4" s="116"/>
      <c r="E4" s="117"/>
      <c r="F4" s="117"/>
      <c r="G4" s="117"/>
      <c r="H4" s="117"/>
      <c r="I4" s="132"/>
      <c r="J4" s="132"/>
      <c r="K4" s="132"/>
      <c r="L4" s="132"/>
      <c r="M4" s="132"/>
      <c r="N4" s="132"/>
      <c r="O4" s="132"/>
      <c r="P4" s="132"/>
      <c r="Q4" s="240"/>
    </row>
    <row r="5" spans="1:17" s="162" customFormat="1" ht="30" customHeight="1" x14ac:dyDescent="0.25">
      <c r="A5" s="1255" t="s">
        <v>1273</v>
      </c>
      <c r="B5" s="49"/>
      <c r="C5" s="49"/>
      <c r="D5" s="49"/>
      <c r="E5" s="49"/>
      <c r="F5" s="49"/>
      <c r="G5" s="49"/>
      <c r="H5" s="49"/>
      <c r="I5" s="49"/>
      <c r="J5" s="160"/>
      <c r="K5" s="160"/>
      <c r="L5" s="160"/>
      <c r="M5" s="160"/>
      <c r="N5" s="160"/>
      <c r="O5" s="160"/>
      <c r="P5" s="160"/>
      <c r="Q5" s="161"/>
    </row>
    <row r="6" spans="1:17" s="167" customFormat="1" ht="30" customHeight="1" x14ac:dyDescent="0.25">
      <c r="A6" s="245" t="s">
        <v>1047</v>
      </c>
      <c r="B6" s="244"/>
      <c r="C6" s="244"/>
      <c r="D6" s="244"/>
      <c r="E6" s="244"/>
      <c r="F6" s="244"/>
      <c r="G6" s="244"/>
      <c r="H6" s="244"/>
      <c r="I6" s="244"/>
      <c r="J6" s="246"/>
      <c r="K6" s="246"/>
      <c r="L6" s="246"/>
      <c r="M6" s="246"/>
      <c r="N6" s="246"/>
      <c r="O6" s="246"/>
      <c r="P6" s="246"/>
      <c r="Q6" s="243"/>
    </row>
    <row r="7" spans="1:17" ht="15" customHeight="1" x14ac:dyDescent="0.2">
      <c r="A7" s="248"/>
      <c r="B7" s="205"/>
      <c r="C7" s="205"/>
      <c r="D7" s="205"/>
      <c r="E7" s="205"/>
      <c r="F7" s="205"/>
      <c r="G7" s="205"/>
      <c r="H7" s="205"/>
      <c r="I7" s="205"/>
      <c r="J7" s="205"/>
      <c r="K7" s="205"/>
      <c r="L7" s="205"/>
      <c r="M7" s="205"/>
      <c r="N7" s="205"/>
      <c r="O7" s="205"/>
      <c r="P7" s="205"/>
      <c r="Q7" s="206"/>
    </row>
    <row r="8" spans="1:17" ht="15" customHeight="1" x14ac:dyDescent="0.2">
      <c r="A8" s="248"/>
      <c r="B8" s="1753" t="s">
        <v>1046</v>
      </c>
      <c r="C8" s="1779" t="s">
        <v>1048</v>
      </c>
      <c r="D8" s="1753"/>
      <c r="E8" s="1749"/>
      <c r="F8" s="1772" t="s">
        <v>1213</v>
      </c>
      <c r="G8" s="1772"/>
      <c r="H8" s="1772"/>
      <c r="I8" s="1772"/>
      <c r="J8" s="1775"/>
      <c r="K8" s="1771" t="s">
        <v>1215</v>
      </c>
      <c r="L8" s="1772"/>
      <c r="M8" s="1772"/>
      <c r="N8" s="1772"/>
      <c r="O8" s="1772"/>
      <c r="P8" s="1779" t="s">
        <v>497</v>
      </c>
      <c r="Q8" s="206"/>
    </row>
    <row r="9" spans="1:17" ht="15" customHeight="1" x14ac:dyDescent="0.2">
      <c r="A9" s="248"/>
      <c r="B9" s="1770"/>
      <c r="C9" s="1780"/>
      <c r="D9" s="1770"/>
      <c r="E9" s="1781"/>
      <c r="F9" s="1769" t="s">
        <v>1049</v>
      </c>
      <c r="G9" s="1769"/>
      <c r="H9" s="1769"/>
      <c r="I9" s="1769"/>
      <c r="J9" s="1773"/>
      <c r="K9" s="1768" t="s">
        <v>1049</v>
      </c>
      <c r="L9" s="1769"/>
      <c r="M9" s="1769"/>
      <c r="N9" s="1769"/>
      <c r="O9" s="1769"/>
      <c r="P9" s="1780"/>
      <c r="Q9" s="206"/>
    </row>
    <row r="10" spans="1:17" ht="30" customHeight="1" x14ac:dyDescent="0.2">
      <c r="A10" s="248"/>
      <c r="B10" s="1770"/>
      <c r="C10" s="1782"/>
      <c r="D10" s="1754"/>
      <c r="E10" s="1751"/>
      <c r="F10" s="273" t="s">
        <v>1050</v>
      </c>
      <c r="G10" s="271" t="s">
        <v>1051</v>
      </c>
      <c r="H10" s="271" t="s">
        <v>1052</v>
      </c>
      <c r="I10" s="271" t="s">
        <v>1053</v>
      </c>
      <c r="J10" s="272" t="s">
        <v>1054</v>
      </c>
      <c r="K10" s="277" t="s">
        <v>1050</v>
      </c>
      <c r="L10" s="271" t="s">
        <v>1051</v>
      </c>
      <c r="M10" s="271" t="s">
        <v>1052</v>
      </c>
      <c r="N10" s="271" t="s">
        <v>1053</v>
      </c>
      <c r="O10" s="294" t="s">
        <v>1054</v>
      </c>
      <c r="P10" s="1782"/>
      <c r="Q10" s="206"/>
    </row>
    <row r="11" spans="1:17" ht="15" customHeight="1" x14ac:dyDescent="0.2">
      <c r="A11" s="248"/>
      <c r="B11" s="1783" t="s">
        <v>1061</v>
      </c>
      <c r="C11" s="1023" t="s">
        <v>1055</v>
      </c>
      <c r="D11" s="282"/>
      <c r="E11" s="1026"/>
      <c r="F11" s="274"/>
      <c r="G11" s="264"/>
      <c r="H11" s="264"/>
      <c r="I11" s="264"/>
      <c r="J11" s="265"/>
      <c r="K11" s="274"/>
      <c r="L11" s="264"/>
      <c r="M11" s="264"/>
      <c r="N11" s="264"/>
      <c r="O11" s="295"/>
      <c r="P11" s="1229" t="str">
        <f>IF(AND(ISNUMBER(F11),ISNUMBER(G11),ISNUMBER(H11),ISNUMBER(I11),ISNUMBER(J11),ISNUMBER(K11),ISNUMBER(L11),ISNUMBER(M11),ISNUMBER(N11),ISNUMBER(O11)),SUM(F11:O11),"")</f>
        <v/>
      </c>
      <c r="Q11" s="206"/>
    </row>
    <row r="12" spans="1:17" ht="15" customHeight="1" x14ac:dyDescent="0.2">
      <c r="A12" s="248"/>
      <c r="B12" s="1784"/>
      <c r="C12" s="1024" t="s">
        <v>1057</v>
      </c>
      <c r="D12" s="283"/>
      <c r="E12" s="1008"/>
      <c r="F12" s="275"/>
      <c r="G12" s="266"/>
      <c r="H12" s="266"/>
      <c r="I12" s="266"/>
      <c r="J12" s="267"/>
      <c r="K12" s="275"/>
      <c r="L12" s="266"/>
      <c r="M12" s="266"/>
      <c r="N12" s="266"/>
      <c r="O12" s="300"/>
      <c r="P12" s="1021" t="str">
        <f t="shared" ref="P12:P27" si="0">IF(AND(ISNUMBER(F12),ISNUMBER(G12),ISNUMBER(H12),ISNUMBER(I12),ISNUMBER(J12),ISNUMBER(K12),ISNUMBER(L12),ISNUMBER(M12),ISNUMBER(N12),ISNUMBER(O12)),SUM(F12:O12),"")</f>
        <v/>
      </c>
      <c r="Q12" s="206"/>
    </row>
    <row r="13" spans="1:17" ht="15" customHeight="1" x14ac:dyDescent="0.2">
      <c r="A13" s="248"/>
      <c r="B13" s="1784"/>
      <c r="C13" s="1024" t="s">
        <v>1058</v>
      </c>
      <c r="D13" s="283"/>
      <c r="E13" s="1008"/>
      <c r="F13" s="275"/>
      <c r="G13" s="266"/>
      <c r="H13" s="266"/>
      <c r="I13" s="266"/>
      <c r="J13" s="267"/>
      <c r="K13" s="275"/>
      <c r="L13" s="266"/>
      <c r="M13" s="266"/>
      <c r="N13" s="266"/>
      <c r="O13" s="300"/>
      <c r="P13" s="1021" t="str">
        <f t="shared" si="0"/>
        <v/>
      </c>
      <c r="Q13" s="206"/>
    </row>
    <row r="14" spans="1:17" ht="15" customHeight="1" x14ac:dyDescent="0.2">
      <c r="A14" s="248"/>
      <c r="B14" s="1784"/>
      <c r="C14" s="1024" t="s">
        <v>1056</v>
      </c>
      <c r="D14" s="283"/>
      <c r="E14" s="1008"/>
      <c r="F14" s="275"/>
      <c r="G14" s="266"/>
      <c r="H14" s="266"/>
      <c r="I14" s="266"/>
      <c r="J14" s="267"/>
      <c r="K14" s="275"/>
      <c r="L14" s="266"/>
      <c r="M14" s="266"/>
      <c r="N14" s="266"/>
      <c r="O14" s="300"/>
      <c r="P14" s="1021" t="str">
        <f t="shared" si="0"/>
        <v/>
      </c>
      <c r="Q14" s="206"/>
    </row>
    <row r="15" spans="1:17" ht="15" customHeight="1" x14ac:dyDescent="0.2">
      <c r="A15" s="248"/>
      <c r="B15" s="1784"/>
      <c r="C15" s="1024" t="s">
        <v>1059</v>
      </c>
      <c r="D15" s="283"/>
      <c r="E15" s="1008"/>
      <c r="F15" s="275"/>
      <c r="G15" s="266"/>
      <c r="H15" s="266"/>
      <c r="I15" s="266"/>
      <c r="J15" s="267"/>
      <c r="K15" s="275"/>
      <c r="L15" s="266"/>
      <c r="M15" s="266"/>
      <c r="N15" s="266"/>
      <c r="O15" s="300"/>
      <c r="P15" s="1021" t="str">
        <f t="shared" si="0"/>
        <v/>
      </c>
      <c r="Q15" s="206"/>
    </row>
    <row r="16" spans="1:17" ht="30" customHeight="1" x14ac:dyDescent="0.2">
      <c r="A16" s="248"/>
      <c r="B16" s="1784"/>
      <c r="C16" s="1776" t="s">
        <v>1060</v>
      </c>
      <c r="D16" s="1777"/>
      <c r="E16" s="1778"/>
      <c r="F16" s="275"/>
      <c r="G16" s="266"/>
      <c r="H16" s="266"/>
      <c r="I16" s="266"/>
      <c r="J16" s="267"/>
      <c r="K16" s="275"/>
      <c r="L16" s="266"/>
      <c r="M16" s="266"/>
      <c r="N16" s="266"/>
      <c r="O16" s="300"/>
      <c r="P16" s="1021" t="str">
        <f t="shared" si="0"/>
        <v/>
      </c>
      <c r="Q16" s="206"/>
    </row>
    <row r="17" spans="1:18" ht="15" customHeight="1" x14ac:dyDescent="0.2">
      <c r="A17" s="248"/>
      <c r="B17" s="1784"/>
      <c r="C17" s="1024" t="s">
        <v>73</v>
      </c>
      <c r="D17" s="283"/>
      <c r="E17" s="1008"/>
      <c r="F17" s="275"/>
      <c r="G17" s="266"/>
      <c r="H17" s="266"/>
      <c r="I17" s="266"/>
      <c r="J17" s="267"/>
      <c r="K17" s="275"/>
      <c r="L17" s="266"/>
      <c r="M17" s="266"/>
      <c r="N17" s="266"/>
      <c r="O17" s="300"/>
      <c r="P17" s="1021" t="str">
        <f t="shared" si="0"/>
        <v/>
      </c>
      <c r="Q17" s="206"/>
    </row>
    <row r="18" spans="1:18" s="234" customFormat="1" ht="15" customHeight="1" x14ac:dyDescent="0.2">
      <c r="A18" s="248"/>
      <c r="B18" s="1785"/>
      <c r="C18" s="1025" t="s">
        <v>497</v>
      </c>
      <c r="D18" s="284"/>
      <c r="E18" s="1009"/>
      <c r="F18" s="1259" t="str">
        <f>IF(AND(ISNUMBER(F11),ISNUMBER(F12),ISNUMBER(F13),ISNUMBER(F14),ISNUMBER(F15),ISNUMBER(F16),ISNUMBER(F17)),SUM(F11:F17),"")</f>
        <v/>
      </c>
      <c r="G18" s="1257" t="str">
        <f t="shared" ref="G18:O18" si="1">IF(AND(ISNUMBER(G11),ISNUMBER(G12),ISNUMBER(G13),ISNUMBER(G14),ISNUMBER(G15),ISNUMBER(G16),ISNUMBER(G17)),SUM(G11:G17),"")</f>
        <v/>
      </c>
      <c r="H18" s="1257" t="str">
        <f t="shared" si="1"/>
        <v/>
      </c>
      <c r="I18" s="1257" t="str">
        <f t="shared" si="1"/>
        <v/>
      </c>
      <c r="J18" s="1258" t="str">
        <f t="shared" si="1"/>
        <v/>
      </c>
      <c r="K18" s="1222" t="str">
        <f t="shared" si="1"/>
        <v/>
      </c>
      <c r="L18" s="1257" t="str">
        <f t="shared" si="1"/>
        <v/>
      </c>
      <c r="M18" s="1257" t="str">
        <f t="shared" si="1"/>
        <v/>
      </c>
      <c r="N18" s="1257" t="str">
        <f t="shared" si="1"/>
        <v/>
      </c>
      <c r="O18" s="1260" t="str">
        <f t="shared" si="1"/>
        <v/>
      </c>
      <c r="P18" s="1018" t="str">
        <f t="shared" si="0"/>
        <v/>
      </c>
      <c r="Q18" s="206"/>
    </row>
    <row r="19" spans="1:18" ht="15" customHeight="1" x14ac:dyDescent="0.2">
      <c r="A19" s="248"/>
      <c r="B19" s="1783" t="s">
        <v>1062</v>
      </c>
      <c r="C19" s="1023" t="s">
        <v>1055</v>
      </c>
      <c r="D19" s="282"/>
      <c r="E19" s="1026"/>
      <c r="F19" s="274"/>
      <c r="G19" s="264"/>
      <c r="H19" s="264"/>
      <c r="I19" s="264"/>
      <c r="J19" s="265"/>
      <c r="K19" s="274"/>
      <c r="L19" s="264"/>
      <c r="M19" s="264"/>
      <c r="N19" s="264"/>
      <c r="O19" s="295"/>
      <c r="P19" s="1020" t="str">
        <f t="shared" si="0"/>
        <v/>
      </c>
      <c r="Q19" s="206"/>
    </row>
    <row r="20" spans="1:18" ht="15" customHeight="1" x14ac:dyDescent="0.2">
      <c r="A20" s="248"/>
      <c r="B20" s="1784"/>
      <c r="C20" s="1024" t="s">
        <v>1057</v>
      </c>
      <c r="D20" s="283"/>
      <c r="E20" s="1008"/>
      <c r="F20" s="275"/>
      <c r="G20" s="266"/>
      <c r="H20" s="266"/>
      <c r="I20" s="266"/>
      <c r="J20" s="267"/>
      <c r="K20" s="275"/>
      <c r="L20" s="266"/>
      <c r="M20" s="266"/>
      <c r="N20" s="266"/>
      <c r="O20" s="300"/>
      <c r="P20" s="1021" t="str">
        <f t="shared" si="0"/>
        <v/>
      </c>
      <c r="Q20" s="206"/>
    </row>
    <row r="21" spans="1:18" ht="15" customHeight="1" x14ac:dyDescent="0.2">
      <c r="A21" s="248"/>
      <c r="B21" s="1784"/>
      <c r="C21" s="1024" t="s">
        <v>1058</v>
      </c>
      <c r="D21" s="283"/>
      <c r="E21" s="1008"/>
      <c r="F21" s="275"/>
      <c r="G21" s="266"/>
      <c r="H21" s="266"/>
      <c r="I21" s="266"/>
      <c r="J21" s="267"/>
      <c r="K21" s="275"/>
      <c r="L21" s="266"/>
      <c r="M21" s="266"/>
      <c r="N21" s="266"/>
      <c r="O21" s="300"/>
      <c r="P21" s="1021" t="str">
        <f t="shared" si="0"/>
        <v/>
      </c>
      <c r="Q21" s="206"/>
    </row>
    <row r="22" spans="1:18" ht="15" customHeight="1" x14ac:dyDescent="0.2">
      <c r="A22" s="248"/>
      <c r="B22" s="1784"/>
      <c r="C22" s="1024" t="s">
        <v>1056</v>
      </c>
      <c r="D22" s="283"/>
      <c r="E22" s="1008"/>
      <c r="F22" s="275"/>
      <c r="G22" s="266"/>
      <c r="H22" s="266"/>
      <c r="I22" s="266"/>
      <c r="J22" s="267"/>
      <c r="K22" s="275"/>
      <c r="L22" s="266"/>
      <c r="M22" s="266"/>
      <c r="N22" s="266"/>
      <c r="O22" s="300"/>
      <c r="P22" s="1021" t="str">
        <f t="shared" si="0"/>
        <v/>
      </c>
      <c r="Q22" s="206"/>
    </row>
    <row r="23" spans="1:18" ht="15" customHeight="1" x14ac:dyDescent="0.2">
      <c r="A23" s="248"/>
      <c r="B23" s="1784"/>
      <c r="C23" s="1024" t="s">
        <v>1059</v>
      </c>
      <c r="D23" s="283"/>
      <c r="E23" s="1008"/>
      <c r="F23" s="275"/>
      <c r="G23" s="266"/>
      <c r="H23" s="266"/>
      <c r="I23" s="266"/>
      <c r="J23" s="267"/>
      <c r="K23" s="275"/>
      <c r="L23" s="266"/>
      <c r="M23" s="266"/>
      <c r="N23" s="266"/>
      <c r="O23" s="300"/>
      <c r="P23" s="1021" t="str">
        <f t="shared" si="0"/>
        <v/>
      </c>
      <c r="Q23" s="206"/>
    </row>
    <row r="24" spans="1:18" ht="30" customHeight="1" x14ac:dyDescent="0.2">
      <c r="A24" s="248"/>
      <c r="B24" s="1784"/>
      <c r="C24" s="1776" t="s">
        <v>1060</v>
      </c>
      <c r="D24" s="1777"/>
      <c r="E24" s="1778"/>
      <c r="F24" s="275"/>
      <c r="G24" s="266"/>
      <c r="H24" s="266"/>
      <c r="I24" s="266"/>
      <c r="J24" s="267"/>
      <c r="K24" s="275"/>
      <c r="L24" s="266"/>
      <c r="M24" s="266"/>
      <c r="N24" s="266"/>
      <c r="O24" s="300"/>
      <c r="P24" s="1021" t="str">
        <f t="shared" si="0"/>
        <v/>
      </c>
      <c r="Q24" s="206"/>
    </row>
    <row r="25" spans="1:18" ht="15" customHeight="1" x14ac:dyDescent="0.2">
      <c r="A25" s="248"/>
      <c r="B25" s="1784"/>
      <c r="C25" s="1024" t="s">
        <v>73</v>
      </c>
      <c r="D25" s="283"/>
      <c r="E25" s="1008"/>
      <c r="F25" s="275"/>
      <c r="G25" s="266"/>
      <c r="H25" s="266"/>
      <c r="I25" s="266"/>
      <c r="J25" s="267"/>
      <c r="K25" s="275"/>
      <c r="L25" s="266"/>
      <c r="M25" s="266"/>
      <c r="N25" s="266"/>
      <c r="O25" s="300"/>
      <c r="P25" s="1021" t="str">
        <f t="shared" si="0"/>
        <v/>
      </c>
      <c r="Q25" s="206"/>
    </row>
    <row r="26" spans="1:18" s="234" customFormat="1" ht="15" customHeight="1" x14ac:dyDescent="0.2">
      <c r="A26" s="248"/>
      <c r="B26" s="1785"/>
      <c r="C26" s="1025" t="s">
        <v>497</v>
      </c>
      <c r="D26" s="284"/>
      <c r="E26" s="1009"/>
      <c r="F26" s="1262" t="str">
        <f>IF(AND(ISNUMBER(F19),ISNUMBER(F20),ISNUMBER(F21),ISNUMBER(F22),ISNUMBER(F23),ISNUMBER(F24),ISNUMBER(F25)),SUM(F19:F25),"")</f>
        <v/>
      </c>
      <c r="G26" s="285" t="str">
        <f t="shared" ref="G26:O26" si="2">IF(AND(ISNUMBER(G19),ISNUMBER(G20),ISNUMBER(G21),ISNUMBER(G22),ISNUMBER(G23),ISNUMBER(G24),ISNUMBER(G25)),SUM(G19:G25),"")</f>
        <v/>
      </c>
      <c r="H26" s="285" t="str">
        <f t="shared" si="2"/>
        <v/>
      </c>
      <c r="I26" s="285" t="str">
        <f t="shared" si="2"/>
        <v/>
      </c>
      <c r="J26" s="286" t="str">
        <f t="shared" si="2"/>
        <v/>
      </c>
      <c r="K26" s="268" t="str">
        <f t="shared" si="2"/>
        <v/>
      </c>
      <c r="L26" s="285" t="str">
        <f t="shared" si="2"/>
        <v/>
      </c>
      <c r="M26" s="285" t="str">
        <f t="shared" si="2"/>
        <v/>
      </c>
      <c r="N26" s="285" t="str">
        <f t="shared" si="2"/>
        <v/>
      </c>
      <c r="O26" s="1018" t="str">
        <f t="shared" si="2"/>
        <v/>
      </c>
      <c r="P26" s="1018" t="str">
        <f t="shared" si="0"/>
        <v/>
      </c>
      <c r="Q26" s="206"/>
      <c r="R26" s="1591"/>
    </row>
    <row r="27" spans="1:18" s="234" customFormat="1" ht="15" customHeight="1" x14ac:dyDescent="0.2">
      <c r="A27" s="248"/>
      <c r="B27" s="252" t="s">
        <v>497</v>
      </c>
      <c r="C27" s="252"/>
      <c r="D27" s="252"/>
      <c r="E27" s="1017"/>
      <c r="F27" s="1263" t="str">
        <f>IF(AND(ISNUMBER(F18),ISNUMBER(F26)),SUM(F18,F26),"")</f>
        <v/>
      </c>
      <c r="G27" s="288" t="str">
        <f t="shared" ref="G27:O27" si="3">IF(AND(ISNUMBER(G18),ISNUMBER(G26)),SUM(G18,G26),"")</f>
        <v/>
      </c>
      <c r="H27" s="288" t="str">
        <f t="shared" si="3"/>
        <v/>
      </c>
      <c r="I27" s="288" t="str">
        <f t="shared" si="3"/>
        <v/>
      </c>
      <c r="J27" s="289" t="str">
        <f t="shared" si="3"/>
        <v/>
      </c>
      <c r="K27" s="287" t="str">
        <f t="shared" si="3"/>
        <v/>
      </c>
      <c r="L27" s="288" t="str">
        <f t="shared" si="3"/>
        <v/>
      </c>
      <c r="M27" s="288" t="str">
        <f t="shared" si="3"/>
        <v/>
      </c>
      <c r="N27" s="288" t="str">
        <f t="shared" si="3"/>
        <v/>
      </c>
      <c r="O27" s="297" t="str">
        <f t="shared" si="3"/>
        <v/>
      </c>
      <c r="P27" s="1584" t="str">
        <f t="shared" si="0"/>
        <v/>
      </c>
      <c r="Q27" s="206"/>
    </row>
    <row r="28" spans="1:18" s="167" customFormat="1" ht="45" customHeight="1" x14ac:dyDescent="0.25">
      <c r="A28" s="113" t="s">
        <v>1063</v>
      </c>
      <c r="B28" s="244"/>
      <c r="C28" s="244"/>
      <c r="D28" s="244"/>
      <c r="E28" s="244"/>
      <c r="F28" s="244"/>
      <c r="G28" s="244"/>
      <c r="H28" s="244"/>
      <c r="I28" s="244"/>
      <c r="J28" s="246"/>
      <c r="Q28" s="166"/>
    </row>
    <row r="29" spans="1:18" s="234" customFormat="1" ht="15" customHeight="1" x14ac:dyDescent="0.2">
      <c r="A29" s="248"/>
      <c r="B29" s="205"/>
      <c r="C29" s="205"/>
      <c r="D29" s="205"/>
      <c r="E29" s="205"/>
      <c r="F29" s="205"/>
      <c r="G29" s="205"/>
      <c r="H29" s="205"/>
      <c r="I29" s="205"/>
      <c r="J29" s="205"/>
      <c r="K29" s="205"/>
      <c r="L29" s="205"/>
      <c r="M29" s="205"/>
      <c r="N29" s="205"/>
      <c r="O29" s="205"/>
      <c r="P29" s="205"/>
      <c r="Q29" s="206"/>
    </row>
    <row r="30" spans="1:18" s="234" customFormat="1" ht="15" customHeight="1" x14ac:dyDescent="0.2">
      <c r="A30" s="248"/>
      <c r="B30" s="1753" t="s">
        <v>1072</v>
      </c>
      <c r="C30" s="1753"/>
      <c r="D30" s="1753"/>
      <c r="E30" s="1753"/>
      <c r="F30" s="1774" t="s">
        <v>1213</v>
      </c>
      <c r="G30" s="1772"/>
      <c r="H30" s="1772"/>
      <c r="I30" s="1772"/>
      <c r="J30" s="1775"/>
      <c r="K30" s="1771" t="s">
        <v>1214</v>
      </c>
      <c r="L30" s="1772"/>
      <c r="M30" s="1772"/>
      <c r="N30" s="1772"/>
      <c r="O30" s="1772"/>
      <c r="P30" s="1779" t="s">
        <v>497</v>
      </c>
      <c r="Q30" s="206"/>
    </row>
    <row r="31" spans="1:18" s="234" customFormat="1" ht="15" customHeight="1" x14ac:dyDescent="0.2">
      <c r="A31" s="248"/>
      <c r="B31" s="1770"/>
      <c r="C31" s="1770"/>
      <c r="D31" s="1770"/>
      <c r="E31" s="1770"/>
      <c r="F31" s="1787" t="s">
        <v>1049</v>
      </c>
      <c r="G31" s="1769"/>
      <c r="H31" s="1769"/>
      <c r="I31" s="1769"/>
      <c r="J31" s="1773"/>
      <c r="K31" s="1768" t="s">
        <v>1049</v>
      </c>
      <c r="L31" s="1769"/>
      <c r="M31" s="1769"/>
      <c r="N31" s="1769"/>
      <c r="O31" s="1769"/>
      <c r="P31" s="1780"/>
      <c r="Q31" s="206"/>
    </row>
    <row r="32" spans="1:18" s="234" customFormat="1" ht="30" customHeight="1" x14ac:dyDescent="0.2">
      <c r="A32" s="248"/>
      <c r="B32" s="1754"/>
      <c r="C32" s="1754"/>
      <c r="D32" s="1754"/>
      <c r="E32" s="1754"/>
      <c r="F32" s="271" t="s">
        <v>1050</v>
      </c>
      <c r="G32" s="271" t="s">
        <v>1051</v>
      </c>
      <c r="H32" s="271" t="s">
        <v>1052</v>
      </c>
      <c r="I32" s="271" t="s">
        <v>1053</v>
      </c>
      <c r="J32" s="272" t="s">
        <v>1054</v>
      </c>
      <c r="K32" s="277" t="s">
        <v>1050</v>
      </c>
      <c r="L32" s="271" t="s">
        <v>1051</v>
      </c>
      <c r="M32" s="271" t="s">
        <v>1052</v>
      </c>
      <c r="N32" s="271" t="s">
        <v>1053</v>
      </c>
      <c r="O32" s="294" t="s">
        <v>1054</v>
      </c>
      <c r="P32" s="1782"/>
      <c r="Q32" s="206"/>
    </row>
    <row r="33" spans="1:17" s="234" customFormat="1" ht="15" customHeight="1" x14ac:dyDescent="0.2">
      <c r="A33" s="248"/>
      <c r="B33" s="282" t="s">
        <v>1066</v>
      </c>
      <c r="C33" s="282"/>
      <c r="D33" s="282"/>
      <c r="E33" s="282"/>
      <c r="F33" s="264"/>
      <c r="G33" s="264"/>
      <c r="H33" s="264"/>
      <c r="I33" s="264"/>
      <c r="J33" s="265"/>
      <c r="K33" s="281"/>
      <c r="L33" s="264"/>
      <c r="M33" s="264"/>
      <c r="N33" s="264"/>
      <c r="O33" s="295"/>
      <c r="P33" s="1229" t="str">
        <f>IF(AND(ISNUMBER(F33),ISNUMBER(G33),ISNUMBER(H33),ISNUMBER(I33),ISNUMBER(J33),ISNUMBER(K33),ISNUMBER(L33),ISNUMBER(M33),ISNUMBER(N33),ISNUMBER(O33)),SUM(F33:O33),"")</f>
        <v/>
      </c>
      <c r="Q33" s="206"/>
    </row>
    <row r="34" spans="1:17" s="234" customFormat="1" ht="15" customHeight="1" x14ac:dyDescent="0.2">
      <c r="A34" s="248"/>
      <c r="B34" s="283" t="s">
        <v>1065</v>
      </c>
      <c r="C34" s="283"/>
      <c r="D34" s="283"/>
      <c r="E34" s="283"/>
      <c r="F34" s="266"/>
      <c r="G34" s="266"/>
      <c r="H34" s="266"/>
      <c r="I34" s="266"/>
      <c r="J34" s="267"/>
      <c r="K34" s="278"/>
      <c r="L34" s="266"/>
      <c r="M34" s="266"/>
      <c r="N34" s="266"/>
      <c r="O34" s="300"/>
      <c r="P34" s="1021" t="str">
        <f t="shared" ref="P34:P42" si="4">IF(AND(ISNUMBER(F34),ISNUMBER(G34),ISNUMBER(H34),ISNUMBER(I34),ISNUMBER(J34),ISNUMBER(K34),ISNUMBER(L34),ISNUMBER(M34),ISNUMBER(N34),ISNUMBER(O34)),SUM(F34:O34),"")</f>
        <v/>
      </c>
      <c r="Q34" s="206"/>
    </row>
    <row r="35" spans="1:17" s="234" customFormat="1" ht="15" customHeight="1" x14ac:dyDescent="0.2">
      <c r="A35" s="248"/>
      <c r="B35" s="283" t="s">
        <v>1064</v>
      </c>
      <c r="C35" s="283"/>
      <c r="D35" s="283"/>
      <c r="E35" s="283"/>
      <c r="F35" s="266"/>
      <c r="G35" s="266"/>
      <c r="H35" s="266"/>
      <c r="I35" s="266"/>
      <c r="J35" s="267"/>
      <c r="K35" s="278"/>
      <c r="L35" s="266"/>
      <c r="M35" s="266"/>
      <c r="N35" s="266"/>
      <c r="O35" s="300"/>
      <c r="P35" s="1021" t="str">
        <f t="shared" si="4"/>
        <v/>
      </c>
      <c r="Q35" s="206"/>
    </row>
    <row r="36" spans="1:17" s="234" customFormat="1" ht="15" customHeight="1" x14ac:dyDescent="0.2">
      <c r="A36" s="248"/>
      <c r="B36" s="283" t="s">
        <v>1067</v>
      </c>
      <c r="C36" s="283"/>
      <c r="D36" s="283"/>
      <c r="E36" s="283"/>
      <c r="F36" s="266"/>
      <c r="G36" s="266"/>
      <c r="H36" s="266"/>
      <c r="I36" s="266"/>
      <c r="J36" s="267"/>
      <c r="K36" s="278"/>
      <c r="L36" s="266"/>
      <c r="M36" s="266"/>
      <c r="N36" s="266"/>
      <c r="O36" s="300"/>
      <c r="P36" s="1021" t="str">
        <f t="shared" si="4"/>
        <v/>
      </c>
      <c r="Q36" s="206"/>
    </row>
    <row r="37" spans="1:17" s="234" customFormat="1" ht="15" customHeight="1" x14ac:dyDescent="0.2">
      <c r="A37" s="248"/>
      <c r="B37" s="283" t="s">
        <v>1068</v>
      </c>
      <c r="C37" s="283"/>
      <c r="D37" s="283"/>
      <c r="E37" s="283"/>
      <c r="F37" s="266"/>
      <c r="G37" s="266"/>
      <c r="H37" s="266"/>
      <c r="I37" s="266"/>
      <c r="J37" s="267"/>
      <c r="K37" s="278"/>
      <c r="L37" s="266"/>
      <c r="M37" s="266"/>
      <c r="N37" s="266"/>
      <c r="O37" s="300"/>
      <c r="P37" s="1021" t="str">
        <f t="shared" si="4"/>
        <v/>
      </c>
      <c r="Q37" s="206"/>
    </row>
    <row r="38" spans="1:17" s="234" customFormat="1" ht="15" customHeight="1" x14ac:dyDescent="0.2">
      <c r="A38" s="248"/>
      <c r="B38" s="283" t="s">
        <v>1069</v>
      </c>
      <c r="C38" s="283"/>
      <c r="D38" s="283"/>
      <c r="E38" s="283"/>
      <c r="F38" s="266"/>
      <c r="G38" s="266"/>
      <c r="H38" s="266"/>
      <c r="I38" s="266"/>
      <c r="J38" s="267"/>
      <c r="K38" s="278"/>
      <c r="L38" s="266"/>
      <c r="M38" s="266"/>
      <c r="N38" s="266"/>
      <c r="O38" s="300"/>
      <c r="P38" s="1021" t="str">
        <f t="shared" si="4"/>
        <v/>
      </c>
      <c r="Q38" s="206"/>
    </row>
    <row r="39" spans="1:17" s="234" customFormat="1" ht="15" customHeight="1" x14ac:dyDescent="0.2">
      <c r="A39" s="248"/>
      <c r="B39" s="283" t="s">
        <v>1070</v>
      </c>
      <c r="C39" s="283"/>
      <c r="D39" s="283"/>
      <c r="E39" s="283"/>
      <c r="F39" s="266"/>
      <c r="G39" s="266"/>
      <c r="H39" s="266"/>
      <c r="I39" s="266"/>
      <c r="J39" s="267"/>
      <c r="K39" s="278"/>
      <c r="L39" s="266"/>
      <c r="M39" s="266"/>
      <c r="N39" s="266"/>
      <c r="O39" s="300"/>
      <c r="P39" s="1021" t="str">
        <f t="shared" si="4"/>
        <v/>
      </c>
      <c r="Q39" s="206"/>
    </row>
    <row r="40" spans="1:17" s="234" customFormat="1" ht="15" customHeight="1" x14ac:dyDescent="0.2">
      <c r="A40" s="248"/>
      <c r="B40" s="283" t="s">
        <v>1071</v>
      </c>
      <c r="C40" s="283"/>
      <c r="D40" s="283"/>
      <c r="E40" s="283"/>
      <c r="F40" s="266"/>
      <c r="G40" s="266"/>
      <c r="H40" s="266"/>
      <c r="I40" s="266"/>
      <c r="J40" s="267"/>
      <c r="K40" s="278"/>
      <c r="L40" s="266"/>
      <c r="M40" s="266"/>
      <c r="N40" s="266"/>
      <c r="O40" s="300"/>
      <c r="P40" s="1021" t="str">
        <f t="shared" si="4"/>
        <v/>
      </c>
      <c r="Q40" s="206"/>
    </row>
    <row r="41" spans="1:17" s="234" customFormat="1" ht="15" customHeight="1" x14ac:dyDescent="0.2">
      <c r="A41" s="248"/>
      <c r="B41" s="284" t="s">
        <v>237</v>
      </c>
      <c r="C41" s="284"/>
      <c r="D41" s="284"/>
      <c r="E41" s="284"/>
      <c r="F41" s="269"/>
      <c r="G41" s="269"/>
      <c r="H41" s="269"/>
      <c r="I41" s="269"/>
      <c r="J41" s="270"/>
      <c r="K41" s="292"/>
      <c r="L41" s="293"/>
      <c r="M41" s="293"/>
      <c r="N41" s="293"/>
      <c r="O41" s="1019"/>
      <c r="P41" s="1018" t="str">
        <f>IF(AND(ISNUMBER(F41),ISNUMBER(G41),ISNUMBER(H41),ISNUMBER(I41),ISNUMBER(J41)),SUM(F41:J41),"")</f>
        <v/>
      </c>
      <c r="Q41" s="206"/>
    </row>
    <row r="42" spans="1:17" s="234" customFormat="1" ht="15" customHeight="1" x14ac:dyDescent="0.2">
      <c r="A42" s="248"/>
      <c r="B42" s="252" t="s">
        <v>497</v>
      </c>
      <c r="C42" s="252"/>
      <c r="D42" s="252"/>
      <c r="E42" s="252"/>
      <c r="F42" s="1261" t="str">
        <f>IF(AND(ISNUMBER(F33),ISNUMBER(F34),ISNUMBER(F35),ISNUMBER(F36),ISNUMBER(F37),ISNUMBER(F38),ISNUMBER(F39),ISNUMBER(F40),ISNUMBER(F41)),SUM(F33:F41),"")</f>
        <v/>
      </c>
      <c r="G42" s="288" t="str">
        <f t="shared" ref="G42:J42" si="5">IF(AND(ISNUMBER(G33),ISNUMBER(G34),ISNUMBER(G35),ISNUMBER(G36),ISNUMBER(G37),ISNUMBER(G38),ISNUMBER(G39),ISNUMBER(G40),ISNUMBER(G41)),SUM(G33:G41),"")</f>
        <v/>
      </c>
      <c r="H42" s="288" t="str">
        <f t="shared" si="5"/>
        <v/>
      </c>
      <c r="I42" s="288" t="str">
        <f t="shared" si="5"/>
        <v/>
      </c>
      <c r="J42" s="289" t="str">
        <f t="shared" si="5"/>
        <v/>
      </c>
      <c r="K42" s="287" t="str">
        <f>IF(AND(ISNUMBER(K33),ISNUMBER(K34),ISNUMBER(K35),ISNUMBER(K36),ISNUMBER(K37),ISNUMBER(K38),ISNUMBER(K39),ISNUMBER(K40)),SUM(K33:K40),"")</f>
        <v/>
      </c>
      <c r="L42" s="1287" t="str">
        <f t="shared" ref="L42:O42" si="6">IF(AND(ISNUMBER(L33),ISNUMBER(L34),ISNUMBER(L35),ISNUMBER(L36),ISNUMBER(L37),ISNUMBER(L38),ISNUMBER(L39),ISNUMBER(L40)),SUM(L33:L40),"")</f>
        <v/>
      </c>
      <c r="M42" s="1287" t="str">
        <f t="shared" si="6"/>
        <v/>
      </c>
      <c r="N42" s="1287" t="str">
        <f t="shared" si="6"/>
        <v/>
      </c>
      <c r="O42" s="1287" t="str">
        <f t="shared" si="6"/>
        <v/>
      </c>
      <c r="P42" s="1584" t="str">
        <f t="shared" si="4"/>
        <v/>
      </c>
      <c r="Q42" s="206"/>
    </row>
    <row r="43" spans="1:17" ht="15" customHeight="1" x14ac:dyDescent="0.2">
      <c r="A43" s="248"/>
      <c r="B43" s="1071" t="s">
        <v>1073</v>
      </c>
      <c r="C43" s="203"/>
      <c r="D43" s="203"/>
      <c r="E43" s="203"/>
      <c r="F43" s="291" t="str">
        <f>IF(OR(ISNUMBER(F42),ISNUMBER(F27)),IF(F42=F27,"Pass","Fail"),"Pass")</f>
        <v>Pass</v>
      </c>
      <c r="G43" s="291" t="str">
        <f t="shared" ref="G43:O43" si="7">IF(OR(ISNUMBER(G42),ISNUMBER(G27)),IF(G42=G27,"Pass","Fail"),"Pass")</f>
        <v>Pass</v>
      </c>
      <c r="H43" s="291" t="str">
        <f t="shared" si="7"/>
        <v>Pass</v>
      </c>
      <c r="I43" s="291" t="str">
        <f t="shared" si="7"/>
        <v>Pass</v>
      </c>
      <c r="J43" s="1592" t="str">
        <f t="shared" si="7"/>
        <v>Pass</v>
      </c>
      <c r="K43" s="290" t="str">
        <f t="shared" si="7"/>
        <v>Pass</v>
      </c>
      <c r="L43" s="291" t="str">
        <f t="shared" si="7"/>
        <v>Pass</v>
      </c>
      <c r="M43" s="291" t="str">
        <f t="shared" si="7"/>
        <v>Pass</v>
      </c>
      <c r="N43" s="291" t="str">
        <f t="shared" si="7"/>
        <v>Pass</v>
      </c>
      <c r="O43" s="291" t="str">
        <f t="shared" si="7"/>
        <v>Pass</v>
      </c>
      <c r="P43" s="1022"/>
      <c r="Q43" s="206"/>
    </row>
    <row r="44" spans="1:17" s="167" customFormat="1" ht="45" customHeight="1" x14ac:dyDescent="0.25">
      <c r="A44" s="113" t="s">
        <v>1074</v>
      </c>
      <c r="B44" s="50"/>
      <c r="C44" s="50"/>
      <c r="D44" s="50"/>
      <c r="E44" s="50"/>
      <c r="F44" s="50"/>
      <c r="G44" s="50"/>
      <c r="H44" s="50"/>
      <c r="I44" s="50"/>
      <c r="Q44" s="166"/>
    </row>
    <row r="45" spans="1:17" s="234" customFormat="1" ht="15" customHeight="1" x14ac:dyDescent="0.2">
      <c r="A45" s="248"/>
      <c r="B45" s="205"/>
      <c r="C45" s="205"/>
      <c r="D45" s="205"/>
      <c r="E45" s="205"/>
      <c r="F45" s="205"/>
      <c r="G45" s="205"/>
      <c r="H45" s="205"/>
      <c r="I45" s="205"/>
      <c r="J45" s="205"/>
      <c r="K45" s="205"/>
      <c r="L45" s="205"/>
      <c r="M45" s="205"/>
      <c r="N45" s="205"/>
      <c r="O45" s="205"/>
      <c r="P45" s="205"/>
      <c r="Q45" s="206"/>
    </row>
    <row r="46" spans="1:17" s="234" customFormat="1" ht="15" customHeight="1" x14ac:dyDescent="0.2">
      <c r="A46" s="248"/>
      <c r="B46" s="1789" t="s">
        <v>995</v>
      </c>
      <c r="C46" s="1790"/>
      <c r="D46" s="1605"/>
      <c r="E46" s="1606"/>
      <c r="F46" s="1774" t="s">
        <v>1077</v>
      </c>
      <c r="G46" s="1772"/>
      <c r="H46" s="1772"/>
      <c r="I46" s="1772"/>
      <c r="J46" s="1786"/>
      <c r="K46" s="1588" t="s">
        <v>497</v>
      </c>
      <c r="L46" s="205"/>
      <c r="M46" s="205"/>
      <c r="N46" s="205"/>
      <c r="Q46" s="206"/>
    </row>
    <row r="47" spans="1:17" s="234" customFormat="1" ht="15" customHeight="1" x14ac:dyDescent="0.2">
      <c r="A47" s="248"/>
      <c r="B47" s="1791"/>
      <c r="C47" s="1792"/>
      <c r="D47" s="1594"/>
      <c r="E47" s="1595"/>
      <c r="F47" s="1787" t="s">
        <v>1049</v>
      </c>
      <c r="G47" s="1769"/>
      <c r="H47" s="1769"/>
      <c r="I47" s="1769"/>
      <c r="J47" s="1788"/>
      <c r="K47" s="1589"/>
      <c r="L47" s="205"/>
      <c r="M47" s="205"/>
      <c r="N47" s="205"/>
      <c r="Q47" s="206"/>
    </row>
    <row r="48" spans="1:17" s="234" customFormat="1" ht="30" customHeight="1" x14ac:dyDescent="0.2">
      <c r="A48" s="248"/>
      <c r="B48" s="1793"/>
      <c r="C48" s="1794"/>
      <c r="D48" s="1607"/>
      <c r="E48" s="1608"/>
      <c r="F48" s="271" t="s">
        <v>1050</v>
      </c>
      <c r="G48" s="271" t="s">
        <v>1051</v>
      </c>
      <c r="H48" s="271" t="s">
        <v>1052</v>
      </c>
      <c r="I48" s="271" t="s">
        <v>1053</v>
      </c>
      <c r="J48" s="1300" t="s">
        <v>1054</v>
      </c>
      <c r="K48" s="1590"/>
      <c r="L48" s="205"/>
      <c r="M48" s="205"/>
      <c r="N48" s="205"/>
      <c r="Q48" s="206"/>
    </row>
    <row r="49" spans="1:17" s="234" customFormat="1" ht="15" customHeight="1" x14ac:dyDescent="0.2">
      <c r="A49" s="248"/>
      <c r="B49" s="1551">
        <v>1</v>
      </c>
      <c r="C49" s="1555" t="str">
        <f>IF(IRRBB!$C9="","",IRRBB!$C9)</f>
        <v/>
      </c>
      <c r="D49" s="1598"/>
      <c r="E49" s="1599"/>
      <c r="F49" s="264"/>
      <c r="G49" s="264"/>
      <c r="H49" s="264"/>
      <c r="I49" s="264"/>
      <c r="J49" s="1301"/>
      <c r="K49" s="1229" t="str">
        <f>IF(C49="","",IF(AND(ISNUMBER(F49),ISNUMBER(G49),ISNUMBER(H49),ISNUMBER(I49),ISNUMBER(J49)),SUM(F49:J49),""))</f>
        <v/>
      </c>
      <c r="L49" s="205"/>
      <c r="M49" s="205"/>
      <c r="N49" s="205"/>
      <c r="Q49" s="206"/>
    </row>
    <row r="50" spans="1:17" s="234" customFormat="1" ht="15" customHeight="1" x14ac:dyDescent="0.2">
      <c r="A50" s="248"/>
      <c r="B50" s="1552">
        <v>2</v>
      </c>
      <c r="C50" s="1556" t="str">
        <f>IF(IRRBB!$C10="","",IRRBB!$C10)</f>
        <v/>
      </c>
      <c r="D50" s="1600"/>
      <c r="E50" s="1601"/>
      <c r="F50" s="1268"/>
      <c r="G50" s="1268"/>
      <c r="H50" s="1268"/>
      <c r="I50" s="1268"/>
      <c r="J50" s="1304"/>
      <c r="K50" s="1269" t="str">
        <f t="shared" ref="K50:K55" si="8">IF(C50="","",IF(AND(ISNUMBER(F50),ISNUMBER(G50),ISNUMBER(H50),ISNUMBER(I50),ISNUMBER(J50)),SUM(F50:J50),""))</f>
        <v/>
      </c>
      <c r="L50" s="205"/>
      <c r="M50" s="205"/>
      <c r="N50" s="205"/>
      <c r="Q50" s="206"/>
    </row>
    <row r="51" spans="1:17" s="1264" customFormat="1" ht="15" customHeight="1" x14ac:dyDescent="0.2">
      <c r="A51" s="1267"/>
      <c r="B51" s="1552">
        <v>3</v>
      </c>
      <c r="C51" s="1556" t="str">
        <f>IF(IRRBB!$C11="","",IRRBB!$C11)</f>
        <v/>
      </c>
      <c r="D51" s="1600"/>
      <c r="E51" s="1601"/>
      <c r="F51" s="1268"/>
      <c r="G51" s="1268"/>
      <c r="H51" s="1268"/>
      <c r="I51" s="1268"/>
      <c r="J51" s="1304"/>
      <c r="K51" s="1269" t="str">
        <f t="shared" si="8"/>
        <v/>
      </c>
      <c r="L51" s="1265"/>
      <c r="M51" s="1265"/>
      <c r="N51" s="1265"/>
      <c r="Q51" s="1266"/>
    </row>
    <row r="52" spans="1:17" s="1264" customFormat="1" ht="15" customHeight="1" x14ac:dyDescent="0.2">
      <c r="A52" s="1267"/>
      <c r="B52" s="1552">
        <v>4</v>
      </c>
      <c r="C52" s="1556" t="str">
        <f>IF(IRRBB!$C12="","",IRRBB!$C12)</f>
        <v/>
      </c>
      <c r="D52" s="1600"/>
      <c r="E52" s="1601"/>
      <c r="F52" s="1268"/>
      <c r="G52" s="1268"/>
      <c r="H52" s="1268"/>
      <c r="I52" s="1268"/>
      <c r="J52" s="1304"/>
      <c r="K52" s="1269" t="str">
        <f t="shared" si="8"/>
        <v/>
      </c>
      <c r="L52" s="1265"/>
      <c r="M52" s="1265"/>
      <c r="N52" s="1265"/>
      <c r="Q52" s="1266"/>
    </row>
    <row r="53" spans="1:17" s="234" customFormat="1" ht="15" customHeight="1" x14ac:dyDescent="0.2">
      <c r="A53" s="248"/>
      <c r="B53" s="1552">
        <v>5</v>
      </c>
      <c r="C53" s="1556" t="str">
        <f>IF(IRRBB!$C13="","",IRRBB!$C13)</f>
        <v/>
      </c>
      <c r="D53" s="1600"/>
      <c r="E53" s="1601"/>
      <c r="F53" s="1268"/>
      <c r="G53" s="1268"/>
      <c r="H53" s="1268"/>
      <c r="I53" s="1268"/>
      <c r="J53" s="1304"/>
      <c r="K53" s="1269" t="str">
        <f t="shared" si="8"/>
        <v/>
      </c>
      <c r="L53" s="205"/>
      <c r="M53" s="205"/>
      <c r="N53" s="205"/>
      <c r="Q53" s="206"/>
    </row>
    <row r="54" spans="1:17" s="234" customFormat="1" ht="15" customHeight="1" x14ac:dyDescent="0.2">
      <c r="A54" s="248"/>
      <c r="B54" s="1552">
        <v>6</v>
      </c>
      <c r="C54" s="1556" t="str">
        <f>IF(IRRBB!$C14="","",IRRBB!$C14)</f>
        <v/>
      </c>
      <c r="D54" s="1600"/>
      <c r="E54" s="1601"/>
      <c r="F54" s="1268"/>
      <c r="G54" s="1268"/>
      <c r="H54" s="1268"/>
      <c r="I54" s="1268"/>
      <c r="J54" s="1304"/>
      <c r="K54" s="1269" t="str">
        <f t="shared" si="8"/>
        <v/>
      </c>
      <c r="L54" s="205"/>
      <c r="M54" s="205"/>
      <c r="N54" s="205"/>
      <c r="Q54" s="206"/>
    </row>
    <row r="55" spans="1:17" s="234" customFormat="1" ht="15" customHeight="1" x14ac:dyDescent="0.2">
      <c r="A55" s="248"/>
      <c r="B55" s="1553">
        <v>7</v>
      </c>
      <c r="C55" s="1557" t="str">
        <f>IF(IRRBB!$C15="","",IRRBB!$C15)</f>
        <v/>
      </c>
      <c r="D55" s="1602"/>
      <c r="E55" s="1603"/>
      <c r="F55" s="1276"/>
      <c r="G55" s="1276"/>
      <c r="H55" s="1276"/>
      <c r="I55" s="1276"/>
      <c r="J55" s="1302"/>
      <c r="K55" s="1281" t="str">
        <f t="shared" si="8"/>
        <v/>
      </c>
      <c r="L55" s="205"/>
      <c r="M55" s="205"/>
      <c r="N55" s="205"/>
      <c r="Q55" s="206"/>
    </row>
    <row r="56" spans="1:17" s="234" customFormat="1" ht="15" customHeight="1" x14ac:dyDescent="0.2">
      <c r="A56" s="248"/>
      <c r="B56" s="1554">
        <v>8</v>
      </c>
      <c r="C56" s="1558" t="s">
        <v>1212</v>
      </c>
      <c r="D56" s="1596"/>
      <c r="E56" s="1597"/>
      <c r="F56" s="1282"/>
      <c r="G56" s="1282"/>
      <c r="H56" s="1282"/>
      <c r="I56" s="1282"/>
      <c r="J56" s="1283"/>
      <c r="K56" s="1275" t="str">
        <f t="shared" ref="K56:K58" si="9">IF(AND(ISNUMBER(F56),ISNUMBER(G56),ISNUMBER(H56),ISNUMBER(I56),ISNUMBER(J56)),SUM(F56:J56),"")</f>
        <v/>
      </c>
      <c r="L56" s="205"/>
      <c r="M56" s="205"/>
      <c r="N56" s="205"/>
      <c r="Q56" s="206"/>
    </row>
    <row r="57" spans="1:17" s="234" customFormat="1" ht="15" customHeight="1" x14ac:dyDescent="0.2">
      <c r="A57" s="248"/>
      <c r="B57" s="252" t="s">
        <v>497</v>
      </c>
      <c r="C57" s="252"/>
      <c r="D57" s="252"/>
      <c r="E57" s="252"/>
      <c r="F57" s="1287" t="str">
        <f>IF(OR(ISNUMBER(F49),ISNUMBER(F50),ISNUMBER(F51),ISNUMBER(F52),ISNUMBER(F53),ISNUMBER(F54),ISNUMBER(F55),ISNUMBER(F56)),SUM(F49:F56),"")</f>
        <v/>
      </c>
      <c r="G57" s="1287" t="str">
        <f t="shared" ref="G57:K57" si="10">IF(OR(ISNUMBER(G49),ISNUMBER(G50),ISNUMBER(G51),ISNUMBER(G52),ISNUMBER(G53),ISNUMBER(G54),ISNUMBER(G55),ISNUMBER(G56)),SUM(G49:G56),"")</f>
        <v/>
      </c>
      <c r="H57" s="1287" t="str">
        <f t="shared" si="10"/>
        <v/>
      </c>
      <c r="I57" s="1287" t="str">
        <f t="shared" si="10"/>
        <v/>
      </c>
      <c r="J57" s="1287" t="str">
        <f t="shared" si="10"/>
        <v/>
      </c>
      <c r="K57" s="1303" t="str">
        <f t="shared" si="10"/>
        <v/>
      </c>
      <c r="L57" s="205"/>
      <c r="M57" s="205"/>
      <c r="N57" s="205"/>
      <c r="Q57" s="206"/>
    </row>
    <row r="58" spans="1:17" s="234" customFormat="1" ht="15" customHeight="1" x14ac:dyDescent="0.2">
      <c r="A58" s="248"/>
      <c r="B58" s="203" t="s">
        <v>1075</v>
      </c>
      <c r="C58" s="203"/>
      <c r="F58" s="1280" t="str">
        <f>IF(AND(ISNUMBER(F27),ISNUMBER(K27)),SUM(F27,K27),"")</f>
        <v/>
      </c>
      <c r="G58" s="1280" t="str">
        <f>IF(AND(ISNUMBER(G27),ISNUMBER(L27)),SUM(G27,L27),"")</f>
        <v/>
      </c>
      <c r="H58" s="1280" t="str">
        <f>IF(AND(ISNUMBER(H27),ISNUMBER(M27)),SUM(H27,M27),"")</f>
        <v/>
      </c>
      <c r="I58" s="1280" t="str">
        <f>IF(AND(ISNUMBER(I27),ISNUMBER(N27)),SUM(I27,N27),"")</f>
        <v/>
      </c>
      <c r="J58" s="1280" t="str">
        <f>IF(AND(ISNUMBER(J27),ISNUMBER(O27)),SUM(J27,O27),"")</f>
        <v/>
      </c>
      <c r="K58" s="1604" t="str">
        <f t="shared" si="9"/>
        <v/>
      </c>
      <c r="L58" s="205"/>
      <c r="M58" s="205"/>
      <c r="N58" s="205"/>
      <c r="Q58" s="206"/>
    </row>
    <row r="59" spans="1:17" s="234" customFormat="1" ht="15" customHeight="1" x14ac:dyDescent="0.2">
      <c r="A59" s="248"/>
      <c r="B59" s="1713" t="s">
        <v>1181</v>
      </c>
      <c r="C59" s="1713"/>
      <c r="D59" s="1713"/>
      <c r="E59" s="1798"/>
      <c r="F59" s="291" t="str">
        <f>IF(OR(ISNUMBER(F57),ISNUMBER(F58)),IF(F57=F58,"Pass","Fail"),"Pass")</f>
        <v>Pass</v>
      </c>
      <c r="G59" s="291" t="str">
        <f t="shared" ref="G59:J59" si="11">IF(OR(ISNUMBER(G57),ISNUMBER(G58)),IF(G57=G58,"Pass","Fail"),"Pass")</f>
        <v>Pass</v>
      </c>
      <c r="H59" s="291" t="str">
        <f t="shared" si="11"/>
        <v>Pass</v>
      </c>
      <c r="I59" s="291" t="str">
        <f t="shared" si="11"/>
        <v>Pass</v>
      </c>
      <c r="J59" s="291" t="str">
        <f t="shared" si="11"/>
        <v>Pass</v>
      </c>
      <c r="K59" s="1022"/>
      <c r="L59" s="205"/>
      <c r="M59" s="205"/>
      <c r="N59" s="205"/>
      <c r="Q59" s="206"/>
    </row>
    <row r="60" spans="1:17" s="234" customFormat="1" ht="15" customHeight="1" x14ac:dyDescent="0.2">
      <c r="A60" s="248"/>
      <c r="B60" s="205"/>
      <c r="C60" s="205"/>
      <c r="D60" s="205"/>
      <c r="E60" s="205"/>
      <c r="F60" s="205"/>
      <c r="G60" s="205"/>
      <c r="H60" s="205"/>
      <c r="I60" s="205"/>
      <c r="J60" s="205"/>
      <c r="K60" s="205"/>
      <c r="L60" s="205"/>
      <c r="M60" s="205"/>
      <c r="N60" s="205"/>
      <c r="O60" s="205"/>
      <c r="P60" s="205"/>
      <c r="Q60" s="206"/>
    </row>
    <row r="61" spans="1:17" s="162" customFormat="1" ht="30" customHeight="1" x14ac:dyDescent="0.25">
      <c r="A61" s="1285" t="s">
        <v>1274</v>
      </c>
      <c r="B61" s="49"/>
      <c r="C61" s="49"/>
      <c r="D61" s="49"/>
      <c r="E61" s="49"/>
      <c r="F61" s="49"/>
      <c r="G61" s="49"/>
      <c r="H61" s="49"/>
      <c r="I61" s="49"/>
      <c r="J61" s="160"/>
      <c r="K61" s="160"/>
      <c r="L61" s="160"/>
      <c r="M61" s="160"/>
      <c r="N61" s="160"/>
      <c r="O61" s="160"/>
      <c r="P61" s="160"/>
      <c r="Q61" s="161"/>
    </row>
    <row r="62" spans="1:17" ht="15" customHeight="1" x14ac:dyDescent="0.2">
      <c r="A62" s="248"/>
      <c r="B62" s="205"/>
      <c r="C62" s="205"/>
      <c r="D62" s="205"/>
      <c r="E62" s="205"/>
      <c r="F62" s="205"/>
      <c r="G62" s="205"/>
      <c r="H62" s="205"/>
      <c r="I62" s="205"/>
      <c r="J62" s="205"/>
      <c r="K62" s="205"/>
      <c r="L62" s="205"/>
      <c r="M62" s="205"/>
      <c r="N62" s="205"/>
      <c r="O62" s="205"/>
      <c r="P62" s="205"/>
      <c r="Q62" s="206"/>
    </row>
    <row r="63" spans="1:17" s="234" customFormat="1" ht="15" customHeight="1" x14ac:dyDescent="0.2">
      <c r="A63" s="248"/>
      <c r="B63" s="1753" t="s">
        <v>1046</v>
      </c>
      <c r="C63" s="1779" t="s">
        <v>1048</v>
      </c>
      <c r="D63" s="1753"/>
      <c r="E63" s="1753"/>
      <c r="F63" s="1774" t="s">
        <v>1216</v>
      </c>
      <c r="G63" s="1772"/>
      <c r="H63" s="1772"/>
      <c r="I63" s="1772"/>
      <c r="J63" s="1775"/>
      <c r="K63" s="1771" t="s">
        <v>1217</v>
      </c>
      <c r="L63" s="1772"/>
      <c r="M63" s="1772"/>
      <c r="N63" s="1772"/>
      <c r="O63" s="1772"/>
      <c r="P63" s="1779" t="s">
        <v>497</v>
      </c>
      <c r="Q63" s="206"/>
    </row>
    <row r="64" spans="1:17" s="234" customFormat="1" ht="15" customHeight="1" x14ac:dyDescent="0.2">
      <c r="A64" s="248"/>
      <c r="B64" s="1770"/>
      <c r="C64" s="1780"/>
      <c r="D64" s="1770"/>
      <c r="E64" s="1770"/>
      <c r="F64" s="1787" t="s">
        <v>1049</v>
      </c>
      <c r="G64" s="1769"/>
      <c r="H64" s="1769"/>
      <c r="I64" s="1769"/>
      <c r="J64" s="1773"/>
      <c r="K64" s="1768" t="s">
        <v>1049</v>
      </c>
      <c r="L64" s="1769"/>
      <c r="M64" s="1769"/>
      <c r="N64" s="1769"/>
      <c r="O64" s="1769"/>
      <c r="P64" s="1780"/>
      <c r="Q64" s="206"/>
    </row>
    <row r="65" spans="1:17" s="234" customFormat="1" ht="30" customHeight="1" x14ac:dyDescent="0.2">
      <c r="A65" s="248"/>
      <c r="B65" s="1770"/>
      <c r="C65" s="1780"/>
      <c r="D65" s="1770"/>
      <c r="E65" s="1770"/>
      <c r="F65" s="271" t="s">
        <v>1050</v>
      </c>
      <c r="G65" s="271" t="s">
        <v>1051</v>
      </c>
      <c r="H65" s="271" t="s">
        <v>1052</v>
      </c>
      <c r="I65" s="271" t="s">
        <v>1053</v>
      </c>
      <c r="J65" s="272" t="s">
        <v>1054</v>
      </c>
      <c r="K65" s="277" t="s">
        <v>1050</v>
      </c>
      <c r="L65" s="271" t="s">
        <v>1051</v>
      </c>
      <c r="M65" s="271" t="s">
        <v>1052</v>
      </c>
      <c r="N65" s="271" t="s">
        <v>1053</v>
      </c>
      <c r="O65" s="294" t="s">
        <v>1054</v>
      </c>
      <c r="P65" s="1782"/>
      <c r="Q65" s="206"/>
    </row>
    <row r="66" spans="1:17" s="234" customFormat="1" ht="15" customHeight="1" x14ac:dyDescent="0.2">
      <c r="A66" s="248"/>
      <c r="B66" s="1795" t="s">
        <v>1061</v>
      </c>
      <c r="C66" s="1023" t="s">
        <v>1055</v>
      </c>
      <c r="D66" s="282"/>
      <c r="E66" s="282"/>
      <c r="F66" s="264"/>
      <c r="G66" s="264"/>
      <c r="H66" s="264"/>
      <c r="I66" s="264"/>
      <c r="J66" s="265"/>
      <c r="K66" s="281"/>
      <c r="L66" s="264"/>
      <c r="M66" s="264"/>
      <c r="N66" s="264"/>
      <c r="O66" s="295"/>
      <c r="P66" s="1229" t="str">
        <f>IF(AND(ISNUMBER(F66),ISNUMBER(G66),ISNUMBER(H66),ISNUMBER(I66),ISNUMBER(J66),ISNUMBER(K66),ISNUMBER(L66),ISNUMBER(M66),ISNUMBER(N66),ISNUMBER(O66)),SUM(F66:O66),"")</f>
        <v/>
      </c>
      <c r="Q66" s="206"/>
    </row>
    <row r="67" spans="1:17" s="234" customFormat="1" ht="15" customHeight="1" x14ac:dyDescent="0.2">
      <c r="A67" s="248"/>
      <c r="B67" s="1796"/>
      <c r="C67" s="1024" t="s">
        <v>1057</v>
      </c>
      <c r="D67" s="283"/>
      <c r="E67" s="283"/>
      <c r="F67" s="266"/>
      <c r="G67" s="266"/>
      <c r="H67" s="266"/>
      <c r="I67" s="266"/>
      <c r="J67" s="267"/>
      <c r="K67" s="278"/>
      <c r="L67" s="266"/>
      <c r="M67" s="266"/>
      <c r="N67" s="266"/>
      <c r="O67" s="300"/>
      <c r="P67" s="1021" t="str">
        <f t="shared" ref="P67:P82" si="12">IF(AND(ISNUMBER(F67),ISNUMBER(G67),ISNUMBER(H67),ISNUMBER(I67),ISNUMBER(J67),ISNUMBER(K67),ISNUMBER(L67),ISNUMBER(M67),ISNUMBER(N67),ISNUMBER(O67)),SUM(F67:O67),"")</f>
        <v/>
      </c>
      <c r="Q67" s="206"/>
    </row>
    <row r="68" spans="1:17" s="234" customFormat="1" ht="15" customHeight="1" x14ac:dyDescent="0.2">
      <c r="A68" s="248"/>
      <c r="B68" s="1796"/>
      <c r="C68" s="1024" t="s">
        <v>1058</v>
      </c>
      <c r="D68" s="283"/>
      <c r="E68" s="283"/>
      <c r="F68" s="266"/>
      <c r="G68" s="266"/>
      <c r="H68" s="266"/>
      <c r="I68" s="266"/>
      <c r="J68" s="267"/>
      <c r="K68" s="278"/>
      <c r="L68" s="266"/>
      <c r="M68" s="266"/>
      <c r="N68" s="266"/>
      <c r="O68" s="300"/>
      <c r="P68" s="1021" t="str">
        <f t="shared" si="12"/>
        <v/>
      </c>
      <c r="Q68" s="206"/>
    </row>
    <row r="69" spans="1:17" s="234" customFormat="1" ht="15" customHeight="1" x14ac:dyDescent="0.2">
      <c r="A69" s="248"/>
      <c r="B69" s="1796"/>
      <c r="C69" s="1024" t="s">
        <v>1056</v>
      </c>
      <c r="D69" s="283"/>
      <c r="E69" s="283"/>
      <c r="F69" s="266"/>
      <c r="G69" s="266"/>
      <c r="H69" s="266"/>
      <c r="I69" s="266"/>
      <c r="J69" s="267"/>
      <c r="K69" s="278"/>
      <c r="L69" s="266"/>
      <c r="M69" s="266"/>
      <c r="N69" s="266"/>
      <c r="O69" s="300"/>
      <c r="P69" s="1021" t="str">
        <f t="shared" si="12"/>
        <v/>
      </c>
      <c r="Q69" s="206"/>
    </row>
    <row r="70" spans="1:17" s="234" customFormat="1" ht="15" customHeight="1" x14ac:dyDescent="0.2">
      <c r="A70" s="248"/>
      <c r="B70" s="1796"/>
      <c r="C70" s="1024" t="s">
        <v>1059</v>
      </c>
      <c r="D70" s="283"/>
      <c r="E70" s="283"/>
      <c r="F70" s="266"/>
      <c r="G70" s="266"/>
      <c r="H70" s="266"/>
      <c r="I70" s="266"/>
      <c r="J70" s="267"/>
      <c r="K70" s="278"/>
      <c r="L70" s="266"/>
      <c r="M70" s="266"/>
      <c r="N70" s="266"/>
      <c r="O70" s="300"/>
      <c r="P70" s="1021" t="str">
        <f t="shared" si="12"/>
        <v/>
      </c>
      <c r="Q70" s="206"/>
    </row>
    <row r="71" spans="1:17" s="234" customFormat="1" ht="30" customHeight="1" x14ac:dyDescent="0.2">
      <c r="A71" s="248"/>
      <c r="B71" s="1796"/>
      <c r="C71" s="1776" t="s">
        <v>1060</v>
      </c>
      <c r="D71" s="1777"/>
      <c r="E71" s="1777"/>
      <c r="F71" s="266"/>
      <c r="G71" s="266"/>
      <c r="H71" s="266"/>
      <c r="I71" s="266"/>
      <c r="J71" s="267"/>
      <c r="K71" s="278"/>
      <c r="L71" s="266"/>
      <c r="M71" s="266"/>
      <c r="N71" s="266"/>
      <c r="O71" s="300"/>
      <c r="P71" s="1021" t="str">
        <f t="shared" si="12"/>
        <v/>
      </c>
      <c r="Q71" s="206"/>
    </row>
    <row r="72" spans="1:17" s="234" customFormat="1" ht="15" customHeight="1" x14ac:dyDescent="0.2">
      <c r="A72" s="248"/>
      <c r="B72" s="1796"/>
      <c r="C72" s="1024" t="s">
        <v>73</v>
      </c>
      <c r="D72" s="283"/>
      <c r="E72" s="283"/>
      <c r="F72" s="266"/>
      <c r="G72" s="266"/>
      <c r="H72" s="266"/>
      <c r="I72" s="266"/>
      <c r="J72" s="267"/>
      <c r="K72" s="278"/>
      <c r="L72" s="266"/>
      <c r="M72" s="266"/>
      <c r="N72" s="266"/>
      <c r="O72" s="300"/>
      <c r="P72" s="1021" t="str">
        <f t="shared" si="12"/>
        <v/>
      </c>
      <c r="Q72" s="206"/>
    </row>
    <row r="73" spans="1:17" s="234" customFormat="1" ht="15" customHeight="1" x14ac:dyDescent="0.2">
      <c r="A73" s="248"/>
      <c r="B73" s="1797"/>
      <c r="C73" s="1025" t="s">
        <v>497</v>
      </c>
      <c r="D73" s="284"/>
      <c r="E73" s="284"/>
      <c r="F73" s="1286" t="str">
        <f>IF(AND(ISNUMBER(F66),ISNUMBER(F67),ISNUMBER(F68),ISNUMBER(F69),ISNUMBER(F70),ISNUMBER(F71),ISNUMBER(F72)),SUM(F66:F72),"")</f>
        <v/>
      </c>
      <c r="G73" s="285" t="str">
        <f t="shared" ref="G73:O73" si="13">IF(AND(ISNUMBER(G66),ISNUMBER(G67),ISNUMBER(G68),ISNUMBER(G69),ISNUMBER(G70),ISNUMBER(G71),ISNUMBER(G72)),SUM(G66:G72),"")</f>
        <v/>
      </c>
      <c r="H73" s="285" t="str">
        <f t="shared" si="13"/>
        <v/>
      </c>
      <c r="I73" s="285" t="str">
        <f t="shared" si="13"/>
        <v/>
      </c>
      <c r="J73" s="286" t="str">
        <f t="shared" si="13"/>
        <v/>
      </c>
      <c r="K73" s="268" t="str">
        <f t="shared" si="13"/>
        <v/>
      </c>
      <c r="L73" s="285" t="str">
        <f t="shared" si="13"/>
        <v/>
      </c>
      <c r="M73" s="285" t="str">
        <f t="shared" si="13"/>
        <v/>
      </c>
      <c r="N73" s="285" t="str">
        <f t="shared" si="13"/>
        <v/>
      </c>
      <c r="O73" s="1018" t="str">
        <f t="shared" si="13"/>
        <v/>
      </c>
      <c r="P73" s="1018" t="str">
        <f t="shared" si="12"/>
        <v/>
      </c>
      <c r="Q73" s="206"/>
    </row>
    <row r="74" spans="1:17" s="234" customFormat="1" ht="15" customHeight="1" x14ac:dyDescent="0.2">
      <c r="A74" s="248"/>
      <c r="B74" s="1795" t="s">
        <v>1062</v>
      </c>
      <c r="C74" s="1023" t="s">
        <v>1055</v>
      </c>
      <c r="D74" s="282"/>
      <c r="E74" s="282"/>
      <c r="F74" s="264"/>
      <c r="G74" s="264"/>
      <c r="H74" s="264"/>
      <c r="I74" s="264"/>
      <c r="J74" s="265"/>
      <c r="K74" s="281"/>
      <c r="L74" s="264"/>
      <c r="M74" s="264"/>
      <c r="N74" s="264"/>
      <c r="O74" s="295"/>
      <c r="P74" s="1020" t="str">
        <f t="shared" si="12"/>
        <v/>
      </c>
      <c r="Q74" s="206"/>
    </row>
    <row r="75" spans="1:17" s="234" customFormat="1" ht="15" customHeight="1" x14ac:dyDescent="0.2">
      <c r="A75" s="248"/>
      <c r="B75" s="1796"/>
      <c r="C75" s="1024" t="s">
        <v>1057</v>
      </c>
      <c r="D75" s="283"/>
      <c r="E75" s="283"/>
      <c r="F75" s="266"/>
      <c r="G75" s="266"/>
      <c r="H75" s="266"/>
      <c r="I75" s="266"/>
      <c r="J75" s="267"/>
      <c r="K75" s="278"/>
      <c r="L75" s="266"/>
      <c r="M75" s="266"/>
      <c r="N75" s="266"/>
      <c r="O75" s="300"/>
      <c r="P75" s="1021" t="str">
        <f t="shared" si="12"/>
        <v/>
      </c>
      <c r="Q75" s="206"/>
    </row>
    <row r="76" spans="1:17" s="234" customFormat="1" ht="15" customHeight="1" x14ac:dyDescent="0.2">
      <c r="A76" s="248"/>
      <c r="B76" s="1796"/>
      <c r="C76" s="1024" t="s">
        <v>1058</v>
      </c>
      <c r="D76" s="283"/>
      <c r="E76" s="283"/>
      <c r="F76" s="266"/>
      <c r="G76" s="266"/>
      <c r="H76" s="266"/>
      <c r="I76" s="266"/>
      <c r="J76" s="267"/>
      <c r="K76" s="278"/>
      <c r="L76" s="266"/>
      <c r="M76" s="266"/>
      <c r="N76" s="266"/>
      <c r="O76" s="300"/>
      <c r="P76" s="1021" t="str">
        <f t="shared" si="12"/>
        <v/>
      </c>
      <c r="Q76" s="206"/>
    </row>
    <row r="77" spans="1:17" s="234" customFormat="1" ht="15" customHeight="1" x14ac:dyDescent="0.2">
      <c r="A77" s="248"/>
      <c r="B77" s="1796"/>
      <c r="C77" s="1024" t="s">
        <v>1056</v>
      </c>
      <c r="D77" s="283"/>
      <c r="E77" s="283"/>
      <c r="F77" s="266"/>
      <c r="G77" s="266"/>
      <c r="H77" s="266"/>
      <c r="I77" s="266"/>
      <c r="J77" s="267"/>
      <c r="K77" s="278"/>
      <c r="L77" s="266"/>
      <c r="M77" s="266"/>
      <c r="N77" s="266"/>
      <c r="O77" s="300"/>
      <c r="P77" s="1021" t="str">
        <f t="shared" si="12"/>
        <v/>
      </c>
      <c r="Q77" s="206"/>
    </row>
    <row r="78" spans="1:17" s="234" customFormat="1" ht="15" customHeight="1" x14ac:dyDescent="0.2">
      <c r="A78" s="248"/>
      <c r="B78" s="1796"/>
      <c r="C78" s="1024" t="s">
        <v>1059</v>
      </c>
      <c r="D78" s="283"/>
      <c r="E78" s="283"/>
      <c r="F78" s="266"/>
      <c r="G78" s="266"/>
      <c r="H78" s="266"/>
      <c r="I78" s="266"/>
      <c r="J78" s="267"/>
      <c r="K78" s="278"/>
      <c r="L78" s="266"/>
      <c r="M78" s="266"/>
      <c r="N78" s="266"/>
      <c r="O78" s="300"/>
      <c r="P78" s="1021" t="str">
        <f t="shared" si="12"/>
        <v/>
      </c>
      <c r="Q78" s="206"/>
    </row>
    <row r="79" spans="1:17" s="234" customFormat="1" ht="30" customHeight="1" x14ac:dyDescent="0.2">
      <c r="A79" s="248"/>
      <c r="B79" s="1796"/>
      <c r="C79" s="1776" t="s">
        <v>1060</v>
      </c>
      <c r="D79" s="1777"/>
      <c r="E79" s="1777"/>
      <c r="F79" s="266"/>
      <c r="G79" s="266"/>
      <c r="H79" s="266"/>
      <c r="I79" s="266"/>
      <c r="J79" s="267"/>
      <c r="K79" s="278"/>
      <c r="L79" s="266"/>
      <c r="M79" s="266"/>
      <c r="N79" s="266"/>
      <c r="O79" s="300"/>
      <c r="P79" s="1021" t="str">
        <f t="shared" si="12"/>
        <v/>
      </c>
      <c r="Q79" s="206"/>
    </row>
    <row r="80" spans="1:17" s="234" customFormat="1" ht="15" customHeight="1" x14ac:dyDescent="0.2">
      <c r="A80" s="248"/>
      <c r="B80" s="1796"/>
      <c r="C80" s="1024" t="s">
        <v>73</v>
      </c>
      <c r="D80" s="283"/>
      <c r="E80" s="283"/>
      <c r="F80" s="266"/>
      <c r="G80" s="266"/>
      <c r="H80" s="266"/>
      <c r="I80" s="266"/>
      <c r="J80" s="267"/>
      <c r="K80" s="278"/>
      <c r="L80" s="266"/>
      <c r="M80" s="266"/>
      <c r="N80" s="266"/>
      <c r="O80" s="300"/>
      <c r="P80" s="1021" t="str">
        <f t="shared" si="12"/>
        <v/>
      </c>
      <c r="Q80" s="206"/>
    </row>
    <row r="81" spans="1:17" s="234" customFormat="1" ht="15" customHeight="1" x14ac:dyDescent="0.2">
      <c r="A81" s="248"/>
      <c r="B81" s="1797"/>
      <c r="C81" s="1025" t="s">
        <v>497</v>
      </c>
      <c r="D81" s="284"/>
      <c r="E81" s="284"/>
      <c r="F81" s="1286" t="str">
        <f>IF(AND(ISNUMBER(F74),ISNUMBER(F75),ISNUMBER(F76),ISNUMBER(F77),ISNUMBER(F78),ISNUMBER(F79),ISNUMBER(F80)),SUM(F74:F80),"")</f>
        <v/>
      </c>
      <c r="G81" s="285" t="str">
        <f t="shared" ref="G81:O81" si="14">IF(AND(ISNUMBER(G74),ISNUMBER(G75),ISNUMBER(G76),ISNUMBER(G77),ISNUMBER(G78),ISNUMBER(G79),ISNUMBER(G80)),SUM(G74:G80),"")</f>
        <v/>
      </c>
      <c r="H81" s="285" t="str">
        <f t="shared" si="14"/>
        <v/>
      </c>
      <c r="I81" s="285" t="str">
        <f t="shared" si="14"/>
        <v/>
      </c>
      <c r="J81" s="286" t="str">
        <f t="shared" si="14"/>
        <v/>
      </c>
      <c r="K81" s="268" t="str">
        <f t="shared" si="14"/>
        <v/>
      </c>
      <c r="L81" s="285" t="str">
        <f t="shared" si="14"/>
        <v/>
      </c>
      <c r="M81" s="285" t="str">
        <f t="shared" si="14"/>
        <v/>
      </c>
      <c r="N81" s="285" t="str">
        <f t="shared" si="14"/>
        <v/>
      </c>
      <c r="O81" s="1018" t="str">
        <f t="shared" si="14"/>
        <v/>
      </c>
      <c r="P81" s="1018" t="str">
        <f t="shared" si="12"/>
        <v/>
      </c>
      <c r="Q81" s="206"/>
    </row>
    <row r="82" spans="1:17" s="234" customFormat="1" ht="15" customHeight="1" x14ac:dyDescent="0.2">
      <c r="A82" s="248"/>
      <c r="B82" s="252" t="s">
        <v>497</v>
      </c>
      <c r="C82" s="252"/>
      <c r="D82" s="252"/>
      <c r="E82" s="252"/>
      <c r="F82" s="1287" t="str">
        <f>IF(AND(ISNUMBER(F73),ISNUMBER(F81)),SUM(F73,F81),"")</f>
        <v/>
      </c>
      <c r="G82" s="288" t="str">
        <f t="shared" ref="G82:O82" si="15">IF(AND(ISNUMBER(G73),ISNUMBER(G81)),SUM(G73,G81),"")</f>
        <v/>
      </c>
      <c r="H82" s="288" t="str">
        <f t="shared" si="15"/>
        <v/>
      </c>
      <c r="I82" s="288" t="str">
        <f t="shared" si="15"/>
        <v/>
      </c>
      <c r="J82" s="289" t="str">
        <f t="shared" si="15"/>
        <v/>
      </c>
      <c r="K82" s="287" t="str">
        <f t="shared" si="15"/>
        <v/>
      </c>
      <c r="L82" s="288" t="str">
        <f t="shared" si="15"/>
        <v/>
      </c>
      <c r="M82" s="288" t="str">
        <f t="shared" si="15"/>
        <v/>
      </c>
      <c r="N82" s="288" t="str">
        <f t="shared" si="15"/>
        <v/>
      </c>
      <c r="O82" s="297" t="str">
        <f t="shared" si="15"/>
        <v/>
      </c>
      <c r="P82" s="1584" t="str">
        <f t="shared" si="12"/>
        <v/>
      </c>
      <c r="Q82" s="206"/>
    </row>
    <row r="83" spans="1:17" s="234" customFormat="1" ht="15" customHeight="1" x14ac:dyDescent="0.2">
      <c r="A83" s="248"/>
      <c r="B83" s="1284" t="s">
        <v>1076</v>
      </c>
      <c r="C83" s="203"/>
      <c r="D83" s="203"/>
      <c r="E83" s="203"/>
      <c r="F83" s="291" t="str">
        <f>IF(OR(ISNUMBER(F82),ISNUMBER(F58)),IF(F82&lt;=F58,"Pass","Fail"),"Pass")</f>
        <v>Pass</v>
      </c>
      <c r="G83" s="291" t="str">
        <f>IF(OR(ISNUMBER(G82),ISNUMBER(G58)),IF(G82&lt;=G58,"Pass","Fail"),"Pass")</f>
        <v>Pass</v>
      </c>
      <c r="H83" s="291" t="str">
        <f>IF(OR(ISNUMBER(H82),ISNUMBER(H58)),IF(H82&lt;=H58,"Pass","Fail"),"Pass")</f>
        <v>Pass</v>
      </c>
      <c r="I83" s="291" t="str">
        <f>IF(OR(ISNUMBER(I82),ISNUMBER(I58)),IF(I82&lt;=I58,"Pass","Fail"),"Pass")</f>
        <v>Pass</v>
      </c>
      <c r="J83" s="1592" t="str">
        <f>IF(OR(ISNUMBER(J82),ISNUMBER(J58)),IF(J82&lt;=J58,"Pass","Fail"),"Pass")</f>
        <v>Pass</v>
      </c>
      <c r="K83" s="290" t="str">
        <f>IF(OR(ISNUMBER(K82),ISNUMBER(F58)),IF(K82&lt;=F58,"Pass","Fail"),"Pass")</f>
        <v>Pass</v>
      </c>
      <c r="L83" s="291" t="str">
        <f>IF(OR(ISNUMBER(L82),ISNUMBER(G58)),IF(L82&lt;=G58,"Pass","Fail"),"Pass")</f>
        <v>Pass</v>
      </c>
      <c r="M83" s="291" t="str">
        <f>IF(OR(ISNUMBER(M82),ISNUMBER(H58)),IF(M82&lt;=H58,"Pass","Fail"),"Pass")</f>
        <v>Pass</v>
      </c>
      <c r="N83" s="291" t="str">
        <f>IF(OR(ISNUMBER(N82),ISNUMBER(I58)),IF(N82&lt;=I58,"Pass","Fail"),"Pass")</f>
        <v>Pass</v>
      </c>
      <c r="O83" s="291" t="str">
        <f>IF(OR(ISNUMBER(O82),ISNUMBER(J58)),IF(O82&lt;=J58,"Pass","Fail"),"Pass")</f>
        <v>Pass</v>
      </c>
      <c r="P83" s="1022"/>
      <c r="Q83" s="206"/>
    </row>
    <row r="84" spans="1:17" s="1327" customFormat="1" ht="15" customHeight="1" x14ac:dyDescent="0.2">
      <c r="A84" s="1334"/>
      <c r="B84" s="1326"/>
      <c r="C84" s="1332"/>
      <c r="D84" s="1332"/>
      <c r="E84" s="1332"/>
      <c r="F84" s="1325"/>
      <c r="G84" s="1325"/>
      <c r="H84" s="1325"/>
      <c r="I84" s="1325"/>
      <c r="J84" s="1325"/>
      <c r="K84" s="1325"/>
      <c r="L84" s="1325"/>
      <c r="M84" s="1325"/>
      <c r="N84" s="1325"/>
      <c r="O84" s="1325"/>
      <c r="P84" s="1325"/>
      <c r="Q84" s="1333"/>
    </row>
    <row r="85" spans="1:17" ht="15" customHeight="1" x14ac:dyDescent="0.2">
      <c r="A85" s="248"/>
      <c r="B85" s="205"/>
      <c r="C85" s="205"/>
      <c r="D85" s="205"/>
      <c r="E85" s="205"/>
      <c r="F85" s="205"/>
      <c r="G85" s="205"/>
      <c r="H85" s="205"/>
      <c r="I85" s="205"/>
      <c r="J85" s="205"/>
      <c r="K85" s="205"/>
      <c r="L85" s="205"/>
      <c r="M85" s="205"/>
      <c r="N85" s="205"/>
      <c r="O85" s="205"/>
      <c r="P85" s="205"/>
      <c r="Q85" s="206"/>
    </row>
    <row r="86" spans="1:17" s="162" customFormat="1" ht="30" customHeight="1" x14ac:dyDescent="0.25">
      <c r="A86" s="1290" t="s">
        <v>1218</v>
      </c>
      <c r="B86" s="49"/>
      <c r="C86" s="49"/>
      <c r="D86" s="49"/>
      <c r="E86" s="49"/>
      <c r="F86" s="49"/>
      <c r="G86" s="49"/>
      <c r="H86" s="49"/>
      <c r="I86" s="49"/>
      <c r="J86" s="160"/>
      <c r="K86" s="1299"/>
      <c r="L86" s="1299"/>
      <c r="M86" s="1299"/>
      <c r="N86" s="1299"/>
      <c r="O86" s="1299"/>
      <c r="P86" s="1299"/>
      <c r="Q86" s="1298"/>
    </row>
    <row r="87" spans="1:17" ht="15" customHeight="1" x14ac:dyDescent="0.2">
      <c r="A87" s="248"/>
      <c r="B87" s="205"/>
      <c r="C87" s="205"/>
      <c r="D87" s="205"/>
      <c r="E87" s="205"/>
      <c r="F87" s="205"/>
      <c r="G87" s="205"/>
      <c r="H87" s="205"/>
      <c r="I87" s="205"/>
      <c r="J87" s="205"/>
      <c r="K87" s="1295"/>
      <c r="L87" s="1295"/>
      <c r="M87" s="1295"/>
      <c r="N87" s="1295"/>
      <c r="O87" s="1295"/>
      <c r="P87" s="1295"/>
      <c r="Q87" s="1294"/>
    </row>
    <row r="88" spans="1:17" s="234" customFormat="1" ht="15" customHeight="1" x14ac:dyDescent="0.2">
      <c r="A88" s="248"/>
      <c r="B88" s="1753" t="s">
        <v>1046</v>
      </c>
      <c r="C88" s="1753"/>
      <c r="D88" s="1753"/>
      <c r="E88" s="1749"/>
      <c r="F88" s="1772" t="s">
        <v>1219</v>
      </c>
      <c r="G88" s="1772"/>
      <c r="H88" s="1772"/>
      <c r="I88" s="1772"/>
      <c r="J88" s="1772"/>
      <c r="K88" s="1295"/>
      <c r="L88" s="1295"/>
      <c r="M88" s="1295"/>
      <c r="N88" s="1295"/>
      <c r="O88" s="1295"/>
      <c r="P88" s="1295"/>
      <c r="Q88" s="1294"/>
    </row>
    <row r="89" spans="1:17" s="234" customFormat="1" ht="15" customHeight="1" x14ac:dyDescent="0.2">
      <c r="A89" s="248"/>
      <c r="B89" s="1770"/>
      <c r="C89" s="1770"/>
      <c r="D89" s="1770"/>
      <c r="E89" s="1781"/>
      <c r="F89" s="1799" t="s">
        <v>1220</v>
      </c>
      <c r="G89" s="1799"/>
      <c r="H89" s="1799"/>
      <c r="I89" s="1799"/>
      <c r="J89" s="1799"/>
      <c r="K89" s="1295"/>
      <c r="L89" s="1295"/>
      <c r="M89" s="1295"/>
      <c r="N89" s="1295"/>
      <c r="O89" s="1295"/>
      <c r="P89" s="1295"/>
      <c r="Q89" s="1294"/>
    </row>
    <row r="90" spans="1:17" s="234" customFormat="1" ht="30" customHeight="1" x14ac:dyDescent="0.2">
      <c r="A90" s="248"/>
      <c r="B90" s="1754"/>
      <c r="C90" s="1754"/>
      <c r="D90" s="1754"/>
      <c r="E90" s="1751"/>
      <c r="F90" s="273" t="s">
        <v>1050</v>
      </c>
      <c r="G90" s="271" t="s">
        <v>1051</v>
      </c>
      <c r="H90" s="271" t="s">
        <v>1052</v>
      </c>
      <c r="I90" s="271" t="s">
        <v>1053</v>
      </c>
      <c r="J90" s="1300" t="s">
        <v>1054</v>
      </c>
      <c r="K90" s="1295"/>
      <c r="L90" s="1295"/>
      <c r="M90" s="1295"/>
      <c r="N90" s="1295"/>
      <c r="O90" s="1295"/>
      <c r="P90" s="1295"/>
      <c r="Q90" s="1294"/>
    </row>
    <row r="91" spans="1:17" s="234" customFormat="1" ht="15" customHeight="1" x14ac:dyDescent="0.2">
      <c r="A91" s="248"/>
      <c r="B91" s="282" t="s">
        <v>1312</v>
      </c>
      <c r="C91" s="282"/>
      <c r="D91" s="282"/>
      <c r="E91" s="1026"/>
      <c r="F91" s="1254"/>
      <c r="G91" s="1254"/>
      <c r="H91" s="1254"/>
      <c r="I91" s="1254"/>
      <c r="J91" s="1253"/>
      <c r="K91" s="1295"/>
      <c r="L91" s="1295"/>
      <c r="M91" s="1295"/>
      <c r="N91" s="1295"/>
      <c r="O91" s="1295"/>
      <c r="P91" s="1295"/>
      <c r="Q91" s="1294"/>
    </row>
    <row r="92" spans="1:17" s="234" customFormat="1" ht="15" customHeight="1" x14ac:dyDescent="0.2">
      <c r="A92" s="248"/>
      <c r="B92" s="284" t="s">
        <v>1313</v>
      </c>
      <c r="C92" s="284"/>
      <c r="D92" s="284"/>
      <c r="E92" s="1009"/>
      <c r="F92" s="1254"/>
      <c r="G92" s="1254"/>
      <c r="H92" s="1254"/>
      <c r="I92" s="1254"/>
      <c r="J92" s="1252"/>
      <c r="K92" s="1295"/>
      <c r="L92" s="1295"/>
      <c r="M92" s="1295"/>
      <c r="N92" s="1295"/>
      <c r="O92" s="1295"/>
      <c r="P92" s="1295"/>
      <c r="Q92" s="1294"/>
    </row>
    <row r="93" spans="1:17" s="234" customFormat="1" ht="15" customHeight="1" x14ac:dyDescent="0.2">
      <c r="A93" s="248"/>
      <c r="B93" s="252" t="s">
        <v>497</v>
      </c>
      <c r="C93" s="252"/>
      <c r="D93" s="252"/>
      <c r="E93" s="1017"/>
      <c r="F93" s="1306" t="str">
        <f>IF(AND(ISNUMBER(F91),ISNUMBER(F92)),SUM(F91:F92),"")</f>
        <v/>
      </c>
      <c r="G93" s="288" t="str">
        <f t="shared" ref="G93:J93" si="16">IF(AND(ISNUMBER(G91),ISNUMBER(G92)),SUM(G91:G92),"")</f>
        <v/>
      </c>
      <c r="H93" s="288" t="str">
        <f t="shared" si="16"/>
        <v/>
      </c>
      <c r="I93" s="288" t="str">
        <f t="shared" si="16"/>
        <v/>
      </c>
      <c r="J93" s="1303" t="str">
        <f t="shared" si="16"/>
        <v/>
      </c>
      <c r="K93" s="1295"/>
      <c r="L93" s="1295"/>
      <c r="M93" s="1295"/>
      <c r="N93" s="1295"/>
      <c r="O93" s="1295"/>
      <c r="P93" s="1295"/>
      <c r="Q93" s="1294"/>
    </row>
    <row r="94" spans="1:17" ht="15" customHeight="1" x14ac:dyDescent="0.2">
      <c r="A94" s="248"/>
      <c r="B94" s="205"/>
      <c r="C94" s="205"/>
      <c r="D94" s="205"/>
      <c r="E94" s="205"/>
      <c r="F94" s="205"/>
      <c r="G94" s="205"/>
      <c r="H94" s="205"/>
      <c r="I94" s="205"/>
      <c r="J94" s="205"/>
      <c r="K94" s="1296"/>
      <c r="L94" s="1296"/>
      <c r="M94" s="1296"/>
      <c r="N94" s="1296"/>
      <c r="O94" s="1296"/>
      <c r="P94" s="1296"/>
      <c r="Q94" s="1294"/>
    </row>
    <row r="95" spans="1:17" s="162" customFormat="1" ht="30" customHeight="1" x14ac:dyDescent="0.25">
      <c r="A95" s="31" t="s">
        <v>1221</v>
      </c>
      <c r="B95" s="49"/>
      <c r="C95" s="49"/>
      <c r="D95" s="49"/>
      <c r="E95" s="49"/>
      <c r="F95" s="49"/>
      <c r="G95" s="49"/>
      <c r="H95" s="49"/>
      <c r="I95" s="49"/>
      <c r="J95" s="160"/>
      <c r="K95" s="1292"/>
      <c r="L95" s="1292"/>
      <c r="M95" s="1292"/>
      <c r="N95" s="1292"/>
      <c r="O95" s="1292"/>
      <c r="P95" s="1292"/>
      <c r="Q95" s="1293"/>
    </row>
    <row r="96" spans="1:17" s="234" customFormat="1" ht="15" customHeight="1" x14ac:dyDescent="0.2">
      <c r="A96" s="248"/>
      <c r="B96" s="205"/>
      <c r="C96" s="205"/>
      <c r="D96" s="205"/>
      <c r="E96" s="205"/>
      <c r="F96" s="205"/>
      <c r="G96" s="205"/>
      <c r="H96" s="205"/>
      <c r="I96" s="205"/>
      <c r="J96" s="205"/>
      <c r="K96" s="205"/>
      <c r="L96" s="205"/>
      <c r="M96" s="205"/>
      <c r="N96" s="205"/>
      <c r="O96" s="205"/>
      <c r="P96" s="205"/>
      <c r="Q96" s="206"/>
    </row>
    <row r="97" spans="1:17" s="234" customFormat="1" ht="15" customHeight="1" x14ac:dyDescent="0.2">
      <c r="A97" s="248"/>
      <c r="B97" s="1753" t="s">
        <v>1046</v>
      </c>
      <c r="C97" s="1753"/>
      <c r="D97" s="1753"/>
      <c r="E97" s="1749"/>
      <c r="F97" s="1772" t="s">
        <v>1078</v>
      </c>
      <c r="G97" s="1772"/>
      <c r="H97" s="1772"/>
      <c r="I97" s="1772"/>
      <c r="J97" s="1775"/>
      <c r="K97" s="1771" t="s">
        <v>1314</v>
      </c>
      <c r="L97" s="1772"/>
      <c r="M97" s="1772"/>
      <c r="N97" s="1772"/>
      <c r="O97" s="1772"/>
      <c r="P97" s="205"/>
      <c r="Q97" s="206"/>
    </row>
    <row r="98" spans="1:17" s="234" customFormat="1" ht="15" customHeight="1" x14ac:dyDescent="0.2">
      <c r="A98" s="248"/>
      <c r="B98" s="1770"/>
      <c r="C98" s="1770"/>
      <c r="D98" s="1770"/>
      <c r="E98" s="1781"/>
      <c r="F98" s="1769" t="s">
        <v>1049</v>
      </c>
      <c r="G98" s="1769"/>
      <c r="H98" s="1769"/>
      <c r="I98" s="1769"/>
      <c r="J98" s="1773"/>
      <c r="K98" s="1768" t="s">
        <v>1049</v>
      </c>
      <c r="L98" s="1769"/>
      <c r="M98" s="1769"/>
      <c r="N98" s="1769"/>
      <c r="O98" s="1769"/>
      <c r="P98" s="205"/>
      <c r="Q98" s="206"/>
    </row>
    <row r="99" spans="1:17" s="234" customFormat="1" ht="30" customHeight="1" x14ac:dyDescent="0.2">
      <c r="A99" s="248"/>
      <c r="B99" s="1754"/>
      <c r="C99" s="1754"/>
      <c r="D99" s="1754"/>
      <c r="E99" s="1751"/>
      <c r="F99" s="273" t="s">
        <v>1050</v>
      </c>
      <c r="G99" s="271" t="s">
        <v>1051</v>
      </c>
      <c r="H99" s="271" t="s">
        <v>1052</v>
      </c>
      <c r="I99" s="271" t="s">
        <v>1053</v>
      </c>
      <c r="J99" s="272" t="s">
        <v>1054</v>
      </c>
      <c r="K99" s="277" t="s">
        <v>1050</v>
      </c>
      <c r="L99" s="271" t="s">
        <v>1051</v>
      </c>
      <c r="M99" s="271" t="s">
        <v>1052</v>
      </c>
      <c r="N99" s="271" t="s">
        <v>1053</v>
      </c>
      <c r="O99" s="294" t="s">
        <v>1054</v>
      </c>
      <c r="P99" s="205"/>
      <c r="Q99" s="206"/>
    </row>
    <row r="100" spans="1:17" s="234" customFormat="1" ht="15" customHeight="1" x14ac:dyDescent="0.2">
      <c r="A100" s="248"/>
      <c r="B100" s="282" t="s">
        <v>1312</v>
      </c>
      <c r="C100" s="282"/>
      <c r="D100" s="282"/>
      <c r="E100" s="1026"/>
      <c r="F100" s="1254"/>
      <c r="G100" s="1254"/>
      <c r="H100" s="1254"/>
      <c r="I100" s="1254"/>
      <c r="J100" s="1250"/>
      <c r="K100" s="1251"/>
      <c r="L100" s="1254"/>
      <c r="M100" s="1254"/>
      <c r="N100" s="1254"/>
      <c r="O100" s="1253"/>
      <c r="P100" s="205"/>
      <c r="Q100" s="206"/>
    </row>
    <row r="101" spans="1:17" s="234" customFormat="1" ht="15" customHeight="1" x14ac:dyDescent="0.2">
      <c r="A101" s="248"/>
      <c r="B101" s="284" t="s">
        <v>1313</v>
      </c>
      <c r="C101" s="284"/>
      <c r="D101" s="284"/>
      <c r="E101" s="1009"/>
      <c r="F101" s="1254"/>
      <c r="G101" s="1254"/>
      <c r="H101" s="1254"/>
      <c r="I101" s="1254"/>
      <c r="J101" s="1249"/>
      <c r="K101" s="1251"/>
      <c r="L101" s="1254"/>
      <c r="M101" s="1254"/>
      <c r="N101" s="1254"/>
      <c r="O101" s="1252"/>
      <c r="P101" s="205"/>
      <c r="Q101" s="206"/>
    </row>
    <row r="102" spans="1:17" s="234" customFormat="1" ht="15" customHeight="1" x14ac:dyDescent="0.2">
      <c r="A102" s="248"/>
      <c r="B102" s="252" t="s">
        <v>497</v>
      </c>
      <c r="C102" s="252"/>
      <c r="D102" s="252"/>
      <c r="E102" s="1017"/>
      <c r="F102" s="1306" t="str">
        <f>IF(AND(ISNUMBER(F100),ISNUMBER(F101)),SUM(F100:F101),"")</f>
        <v/>
      </c>
      <c r="G102" s="288" t="str">
        <f t="shared" ref="G102:O102" si="17">IF(AND(ISNUMBER(G100),ISNUMBER(G101)),SUM(G100:G101),"")</f>
        <v/>
      </c>
      <c r="H102" s="288" t="str">
        <f t="shared" si="17"/>
        <v/>
      </c>
      <c r="I102" s="288" t="str">
        <f t="shared" si="17"/>
        <v/>
      </c>
      <c r="J102" s="289" t="str">
        <f t="shared" si="17"/>
        <v/>
      </c>
      <c r="K102" s="287" t="str">
        <f t="shared" si="17"/>
        <v/>
      </c>
      <c r="L102" s="288" t="str">
        <f t="shared" si="17"/>
        <v/>
      </c>
      <c r="M102" s="288" t="str">
        <f t="shared" si="17"/>
        <v/>
      </c>
      <c r="N102" s="288" t="str">
        <f t="shared" si="17"/>
        <v/>
      </c>
      <c r="O102" s="297" t="str">
        <f t="shared" si="17"/>
        <v/>
      </c>
      <c r="P102" s="205"/>
      <c r="Q102" s="206"/>
    </row>
    <row r="103" spans="1:17" s="234" customFormat="1" ht="15" customHeight="1" x14ac:dyDescent="0.2">
      <c r="A103" s="247"/>
      <c r="B103" s="208"/>
      <c r="C103" s="208"/>
      <c r="D103" s="208"/>
      <c r="E103" s="208"/>
      <c r="F103" s="208"/>
      <c r="G103" s="208"/>
      <c r="H103" s="208"/>
      <c r="I103" s="208"/>
      <c r="J103" s="208"/>
      <c r="K103" s="208"/>
      <c r="L103" s="208"/>
      <c r="M103" s="208"/>
      <c r="N103" s="208"/>
      <c r="O103" s="208"/>
      <c r="P103" s="208"/>
      <c r="Q103" s="209"/>
    </row>
  </sheetData>
  <mergeCells count="40">
    <mergeCell ref="P8:P10"/>
    <mergeCell ref="P30:P32"/>
    <mergeCell ref="P63:P65"/>
    <mergeCell ref="B97:E99"/>
    <mergeCell ref="F97:J97"/>
    <mergeCell ref="K97:O97"/>
    <mergeCell ref="F98:J98"/>
    <mergeCell ref="K98:O98"/>
    <mergeCell ref="B88:E90"/>
    <mergeCell ref="F88:J88"/>
    <mergeCell ref="F89:J89"/>
    <mergeCell ref="K63:O63"/>
    <mergeCell ref="F64:J64"/>
    <mergeCell ref="K64:O64"/>
    <mergeCell ref="C16:E16"/>
    <mergeCell ref="F63:J63"/>
    <mergeCell ref="F46:J46"/>
    <mergeCell ref="F47:J47"/>
    <mergeCell ref="F31:J31"/>
    <mergeCell ref="C71:E71"/>
    <mergeCell ref="C79:E79"/>
    <mergeCell ref="B46:C48"/>
    <mergeCell ref="B66:B73"/>
    <mergeCell ref="B74:B81"/>
    <mergeCell ref="B63:B65"/>
    <mergeCell ref="C63:E65"/>
    <mergeCell ref="B59:E59"/>
    <mergeCell ref="K31:O31"/>
    <mergeCell ref="B30:E32"/>
    <mergeCell ref="K8:O8"/>
    <mergeCell ref="F9:J9"/>
    <mergeCell ref="K9:O9"/>
    <mergeCell ref="F30:J30"/>
    <mergeCell ref="K30:O30"/>
    <mergeCell ref="F8:J8"/>
    <mergeCell ref="C24:E24"/>
    <mergeCell ref="B8:B10"/>
    <mergeCell ref="C8:E10"/>
    <mergeCell ref="B11:B18"/>
    <mergeCell ref="B19:B26"/>
  </mergeCells>
  <conditionalFormatting sqref="F43:O43 F83:O83 F59:J59">
    <cfRule type="cellIs" dxfId="7" priority="9" stopIfTrue="1" operator="equal">
      <formula>"Fail"</formula>
    </cfRule>
    <cfRule type="cellIs" dxfId="6" priority="10" stopIfTrue="1" operator="equal">
      <formula>"Pass"</formula>
    </cfRule>
  </conditionalFormatting>
  <printOptions headings="1"/>
  <pageMargins left="0.70866141732283472" right="0.70866141732283472" top="0.74803149606299213" bottom="0.74803149606299213" header="0.31496062992125984" footer="0.31496062992125984"/>
  <pageSetup paperSize="9" scale="50" orientation="landscape" r:id="rId1"/>
  <headerFooter>
    <oddHeader>&amp;L&amp;"Arial,Bold"&amp;14Basel Committee on Banking Supervision
Basel III monitoring template&amp;C&amp;14&amp;F
&amp;A&amp;R&amp;"Arial,Bold"&amp;14Confidential when completed</oddHeader>
    <oddFooter>&amp;L&amp;D  &amp;T&amp;RPage &amp;P of &amp;N</oddFooter>
  </headerFooter>
  <rowBreaks count="2" manualBreakCount="2">
    <brk id="43" max="16383" man="1"/>
    <brk id="94" max="16383" man="1"/>
  </rowBreaks>
  <ignoredErrors>
    <ignoredError sqref="F18:P18 F31:P32 G30:J30 L30:P30 C49:C55 F85:P96 F73:P73 F98:P102 F97:J97 L97:P97 P83 F26:P29 L11:P11 L12:P12 L13:P13 L14:P14 L15:P15 L16:P16 L17:P17 L19:P19 L20:P20 L21:P21 L22:P22 L23:P23 L25:P25 L24:P24 G66:P66 G67:P67 G68:P68 G69:P69 G70:P70 G71:P71 G72:P72 F81:P82 G74:P74 G75:P75 G76:P76 G77:P77 G78:P78 G79:P79 G80:P80 F42:J42 G33:P33 G34:P34 G35:P35 G36:P36 G37:P37 G38:P38 G39:P39 G40:P40 G41:J41 F50:J54 F57:J57 P42 K41:O41 K42:O42 F49:J49 F56:K56 F55:J55 K49:K55" emptyCellReference="1"/>
    <ignoredError sqref="K57 P41" formula="1" emptyCellReference="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39</vt:i4>
      </vt:variant>
    </vt:vector>
  </HeadingPairs>
  <TitlesOfParts>
    <vt:vector size="51" baseType="lpstr">
      <vt:lpstr>General Info</vt:lpstr>
      <vt:lpstr>DefCapB3</vt:lpstr>
      <vt:lpstr>DefCapB3-MI</vt:lpstr>
      <vt:lpstr>Leverage Ratio</vt:lpstr>
      <vt:lpstr>LCR</vt:lpstr>
      <vt:lpstr>NSFR</vt:lpstr>
      <vt:lpstr>TBHPE</vt:lpstr>
      <vt:lpstr>IRRBB</vt:lpstr>
      <vt:lpstr>CSRBB</vt:lpstr>
      <vt:lpstr>Partial use</vt:lpstr>
      <vt:lpstr>Checks</vt:lpstr>
      <vt:lpstr>Parameters</vt:lpstr>
      <vt:lpstr>Accounting</vt:lpstr>
      <vt:lpstr>ApprovalStatus</vt:lpstr>
      <vt:lpstr>BankType</vt:lpstr>
      <vt:lpstr>BankTypeNumeric</vt:lpstr>
      <vt:lpstr>Checks!Basel12</vt:lpstr>
      <vt:lpstr>Basel12</vt:lpstr>
      <vt:lpstr>CCROTC</vt:lpstr>
      <vt:lpstr>CCRSFT</vt:lpstr>
      <vt:lpstr>Group</vt:lpstr>
      <vt:lpstr>IRRCurrencyCodes</vt:lpstr>
      <vt:lpstr>Checks!OpRisk</vt:lpstr>
      <vt:lpstr>OpRisk</vt:lpstr>
      <vt:lpstr>PartialUseIrbCalc</vt:lpstr>
      <vt:lpstr>Checks!Print_Area</vt:lpstr>
      <vt:lpstr>CSRBB!Print_Area</vt:lpstr>
      <vt:lpstr>DefCapB3!Print_Area</vt:lpstr>
      <vt:lpstr>'DefCapB3-MI'!Print_Area</vt:lpstr>
      <vt:lpstr>'General Info'!Print_Area</vt:lpstr>
      <vt:lpstr>IRRBB!Print_Area</vt:lpstr>
      <vt:lpstr>LCR!Print_Area</vt:lpstr>
      <vt:lpstr>'Leverage Ratio'!Print_Area</vt:lpstr>
      <vt:lpstr>NSFR!Print_Area</vt:lpstr>
      <vt:lpstr>Parameters!Print_Area</vt:lpstr>
      <vt:lpstr>'Partial use'!Print_Area</vt:lpstr>
      <vt:lpstr>TBHPE!Print_Area</vt:lpstr>
      <vt:lpstr>Checks!Print_Titles</vt:lpstr>
      <vt:lpstr>'General Info'!Print_Titles</vt:lpstr>
      <vt:lpstr>Parameters!Print_Titles</vt:lpstr>
      <vt:lpstr>'Partial use'!Print_Titles</vt:lpstr>
      <vt:lpstr>TBHPE!Print_Titles</vt:lpstr>
      <vt:lpstr>QNumeric100</vt:lpstr>
      <vt:lpstr>QNumeric3</vt:lpstr>
      <vt:lpstr>QNumeric5</vt:lpstr>
      <vt:lpstr>QNumeric6</vt:lpstr>
      <vt:lpstr>QNumericZ100</vt:lpstr>
      <vt:lpstr>QPercentages</vt:lpstr>
      <vt:lpstr>RiskClass</vt:lpstr>
      <vt:lpstr>YesNo</vt:lpstr>
      <vt:lpstr>YesNoNA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SANDRIN Arnaud (UA 2773)</dc:creator>
  <cp:lastModifiedBy>Birn, Martin</cp:lastModifiedBy>
  <cp:lastPrinted>2014-03-24T12:46:31Z</cp:lastPrinted>
  <dcterms:created xsi:type="dcterms:W3CDTF">2004-05-06T15:11:03Z</dcterms:created>
  <dcterms:modified xsi:type="dcterms:W3CDTF">2014-03-25T16:24:40Z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